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15" yWindow="0" windowWidth="15375" windowHeight="3690" tabRatio="769"/>
  </bookViews>
  <sheets>
    <sheet name="ЭОМ ПА 8 оч" sheetId="72" r:id="rId1"/>
  </sheets>
  <definedNames>
    <definedName name="_xlnm.Print_Area" localSheetId="0">'ЭОМ ПА 8 оч'!$A$1:$L$188</definedName>
  </definedNames>
  <calcPr calcId="162913" fullPrecision="0"/>
</workbook>
</file>

<file path=xl/calcChain.xml><?xml version="1.0" encoding="utf-8"?>
<calcChain xmlns="http://schemas.openxmlformats.org/spreadsheetml/2006/main">
  <c r="H104" i="72" l="1"/>
  <c r="H103" i="72"/>
  <c r="H100" i="72"/>
  <c r="H99" i="72"/>
  <c r="H98" i="72"/>
  <c r="H97" i="72"/>
  <c r="H96" i="72"/>
  <c r="H94" i="72"/>
  <c r="H93" i="72"/>
  <c r="H92" i="72"/>
  <c r="H91" i="72"/>
  <c r="H90" i="72"/>
  <c r="H89" i="72"/>
  <c r="H88" i="72"/>
  <c r="H84" i="72"/>
  <c r="H80" i="72"/>
  <c r="H79" i="72"/>
  <c r="H75" i="72"/>
  <c r="H74" i="72"/>
  <c r="H73" i="72"/>
  <c r="H71" i="72"/>
  <c r="H70" i="72"/>
  <c r="H69" i="72"/>
  <c r="H65" i="72"/>
  <c r="H64" i="72"/>
  <c r="H63" i="72"/>
  <c r="J62" i="72"/>
  <c r="I62" i="72"/>
  <c r="K62" i="72" s="1"/>
  <c r="H62" i="72"/>
  <c r="H61" i="72"/>
  <c r="H59" i="72"/>
  <c r="H58" i="72"/>
  <c r="H57" i="72"/>
  <c r="J56" i="72"/>
  <c r="I56" i="72"/>
  <c r="K56" i="72" s="1"/>
  <c r="H56" i="72"/>
  <c r="H55" i="72"/>
  <c r="H54" i="72"/>
  <c r="H53" i="72"/>
  <c r="H52" i="72"/>
  <c r="H48" i="72"/>
  <c r="H47" i="72"/>
  <c r="H46" i="72"/>
  <c r="H45" i="72"/>
  <c r="H42" i="72"/>
  <c r="H41" i="72"/>
  <c r="H40" i="72"/>
  <c r="H39" i="72"/>
  <c r="H38" i="72"/>
  <c r="H37" i="72"/>
  <c r="H36" i="72"/>
  <c r="H34" i="72"/>
  <c r="H33" i="72"/>
  <c r="H32" i="72"/>
  <c r="H31" i="72"/>
  <c r="H30" i="72"/>
  <c r="H29" i="72"/>
  <c r="H28" i="72"/>
  <c r="H27" i="72"/>
  <c r="H26" i="72"/>
  <c r="H25" i="72"/>
  <c r="H24" i="72"/>
  <c r="E104" i="72" l="1"/>
  <c r="E103" i="72"/>
  <c r="E100" i="72"/>
  <c r="E99" i="72"/>
  <c r="E98" i="72"/>
  <c r="E97" i="72"/>
  <c r="E96" i="72"/>
  <c r="E94" i="72"/>
  <c r="E93" i="72"/>
  <c r="E92" i="72"/>
  <c r="E91" i="72"/>
  <c r="E90" i="72"/>
  <c r="E89" i="72"/>
  <c r="E88" i="72"/>
  <c r="E84" i="72"/>
  <c r="E80" i="72"/>
  <c r="E79" i="72"/>
  <c r="E75" i="72"/>
  <c r="E74" i="72"/>
  <c r="E73" i="72"/>
  <c r="E71" i="72"/>
  <c r="E70" i="72"/>
  <c r="E69" i="72"/>
  <c r="E65" i="72"/>
  <c r="E64" i="72"/>
  <c r="E63" i="72"/>
  <c r="E61" i="72"/>
  <c r="E59" i="72"/>
  <c r="E58" i="72"/>
  <c r="E57" i="72"/>
  <c r="E55" i="72"/>
  <c r="E54" i="72"/>
  <c r="E53" i="72"/>
  <c r="E52" i="72"/>
  <c r="E48" i="72"/>
  <c r="E47" i="72"/>
  <c r="E46" i="72"/>
  <c r="E45" i="72"/>
  <c r="E42" i="72"/>
  <c r="E41" i="72"/>
  <c r="E40" i="72"/>
  <c r="E39" i="72"/>
  <c r="E38" i="72"/>
  <c r="E37" i="72"/>
  <c r="E36" i="72"/>
  <c r="E34" i="72"/>
  <c r="E33" i="72"/>
  <c r="E32" i="72"/>
  <c r="E31" i="72"/>
  <c r="E30" i="72"/>
  <c r="E29" i="72"/>
  <c r="E28" i="72"/>
  <c r="E27" i="72"/>
  <c r="E26" i="72"/>
  <c r="E25" i="72"/>
  <c r="E24" i="72"/>
  <c r="E23" i="72"/>
  <c r="I47" i="72" l="1"/>
  <c r="J47" i="72"/>
  <c r="I33" i="72"/>
  <c r="J33" i="72"/>
  <c r="J92" i="72"/>
  <c r="I92" i="72"/>
  <c r="K92" i="72" s="1"/>
  <c r="J36" i="72"/>
  <c r="I36" i="72"/>
  <c r="K36" i="72" s="1"/>
  <c r="J94" i="72"/>
  <c r="I94" i="72"/>
  <c r="K94" i="72" s="1"/>
  <c r="J32" i="72"/>
  <c r="I32" i="72"/>
  <c r="K32" i="72" s="1"/>
  <c r="J69" i="72"/>
  <c r="I69" i="72"/>
  <c r="K69" i="72" s="1"/>
  <c r="I93" i="72"/>
  <c r="J93" i="72"/>
  <c r="J73" i="72"/>
  <c r="I73" i="72"/>
  <c r="K73" i="72" s="1"/>
  <c r="J55" i="72"/>
  <c r="I55" i="72"/>
  <c r="K55" i="72" s="1"/>
  <c r="I74" i="72"/>
  <c r="J74" i="72"/>
  <c r="J96" i="72"/>
  <c r="I96" i="72"/>
  <c r="K96" i="72" s="1"/>
  <c r="J91" i="72"/>
  <c r="I91" i="72"/>
  <c r="K91" i="72" s="1"/>
  <c r="I97" i="72"/>
  <c r="J97" i="72"/>
  <c r="J65" i="72"/>
  <c r="I65" i="72"/>
  <c r="K65" i="72" s="1"/>
  <c r="I34" i="72"/>
  <c r="J34" i="72"/>
  <c r="J98" i="72"/>
  <c r="I98" i="72"/>
  <c r="K98" i="72" s="1"/>
  <c r="J90" i="72"/>
  <c r="I90" i="72"/>
  <c r="K90" i="72" s="1"/>
  <c r="J70" i="72"/>
  <c r="I70" i="72"/>
  <c r="K70" i="72" s="1"/>
  <c r="J71" i="72"/>
  <c r="I71" i="72"/>
  <c r="K71" i="72" s="1"/>
  <c r="I37" i="72"/>
  <c r="J37" i="72"/>
  <c r="J25" i="72"/>
  <c r="I25" i="72"/>
  <c r="K25" i="72" s="1"/>
  <c r="J26" i="72"/>
  <c r="I26" i="72"/>
  <c r="K26" i="72" s="1"/>
  <c r="J57" i="72"/>
  <c r="I57" i="72"/>
  <c r="K57" i="72" s="1"/>
  <c r="I27" i="72"/>
  <c r="J27" i="72"/>
  <c r="I58" i="72"/>
  <c r="J58" i="72"/>
  <c r="J28" i="72"/>
  <c r="I28" i="72"/>
  <c r="K28" i="72" s="1"/>
  <c r="J59" i="72"/>
  <c r="I59" i="72"/>
  <c r="K59" i="72" s="1"/>
  <c r="J99" i="72"/>
  <c r="I99" i="72"/>
  <c r="K99" i="72" s="1"/>
  <c r="J42" i="72"/>
  <c r="I42" i="72"/>
  <c r="K42" i="72" s="1"/>
  <c r="I61" i="72"/>
  <c r="J61" i="72"/>
  <c r="I100" i="72"/>
  <c r="J100" i="72"/>
  <c r="I45" i="72"/>
  <c r="J45" i="72"/>
  <c r="I63" i="72"/>
  <c r="J63" i="72"/>
  <c r="J88" i="72"/>
  <c r="I88" i="72"/>
  <c r="K88" i="72" s="1"/>
  <c r="J103" i="72"/>
  <c r="I103" i="72"/>
  <c r="K103" i="72" s="1"/>
  <c r="J48" i="72"/>
  <c r="I48" i="72"/>
  <c r="K48" i="72" s="1"/>
  <c r="J52" i="72"/>
  <c r="I52" i="72"/>
  <c r="K52" i="72" s="1"/>
  <c r="J53" i="72"/>
  <c r="I53" i="72"/>
  <c r="K53" i="72" s="1"/>
  <c r="J24" i="72"/>
  <c r="I24" i="72"/>
  <c r="K24" i="72" s="1"/>
  <c r="I54" i="72"/>
  <c r="J54" i="72"/>
  <c r="J38" i="72"/>
  <c r="I38" i="72"/>
  <c r="K38" i="72" s="1"/>
  <c r="J39" i="72"/>
  <c r="I39" i="72"/>
  <c r="K39" i="72" s="1"/>
  <c r="J75" i="72"/>
  <c r="I75" i="72"/>
  <c r="K75" i="72" s="1"/>
  <c r="I40" i="72"/>
  <c r="J40" i="72"/>
  <c r="I79" i="72"/>
  <c r="J79" i="72"/>
  <c r="I41" i="72"/>
  <c r="J41" i="72"/>
  <c r="I80" i="72"/>
  <c r="J80" i="72"/>
  <c r="J29" i="72"/>
  <c r="I29" i="72"/>
  <c r="K29" i="72" s="1"/>
  <c r="I84" i="72"/>
  <c r="J84" i="72"/>
  <c r="J30" i="72"/>
  <c r="I30" i="72"/>
  <c r="K30" i="72" s="1"/>
  <c r="J31" i="72"/>
  <c r="I31" i="72"/>
  <c r="K31" i="72" s="1"/>
  <c r="J46" i="72"/>
  <c r="I46" i="72"/>
  <c r="I64" i="72"/>
  <c r="J64" i="72"/>
  <c r="J60" i="72" s="1"/>
  <c r="J89" i="72"/>
  <c r="I89" i="72"/>
  <c r="K89" i="72" s="1"/>
  <c r="J104" i="72"/>
  <c r="I104" i="72"/>
  <c r="K104" i="72" s="1"/>
  <c r="E95" i="72"/>
  <c r="E72" i="72"/>
  <c r="E60" i="72"/>
  <c r="E35" i="72"/>
  <c r="J72" i="72"/>
  <c r="E167" i="72"/>
  <c r="E166" i="72"/>
  <c r="E165" i="72"/>
  <c r="E164" i="72"/>
  <c r="E159" i="72"/>
  <c r="E158" i="72"/>
  <c r="E157" i="72"/>
  <c r="E152" i="72"/>
  <c r="E151" i="72"/>
  <c r="E150" i="72"/>
  <c r="E145" i="72"/>
  <c r="E144" i="72"/>
  <c r="E143" i="72"/>
  <c r="E138" i="72"/>
  <c r="E137" i="72"/>
  <c r="E136" i="72"/>
  <c r="E135" i="72"/>
  <c r="E130" i="72"/>
  <c r="E129" i="72"/>
  <c r="E128" i="72"/>
  <c r="K64" i="72" l="1"/>
  <c r="K80" i="72"/>
  <c r="K54" i="72"/>
  <c r="K74" i="72"/>
  <c r="I60" i="72"/>
  <c r="K60" i="72" s="1"/>
  <c r="K79" i="72"/>
  <c r="K63" i="72"/>
  <c r="K34" i="72"/>
  <c r="K40" i="72"/>
  <c r="K45" i="72"/>
  <c r="K37" i="72"/>
  <c r="K41" i="72"/>
  <c r="K84" i="72"/>
  <c r="K58" i="72"/>
  <c r="K93" i="72"/>
  <c r="K46" i="72"/>
  <c r="K100" i="72"/>
  <c r="K97" i="72"/>
  <c r="K33" i="72"/>
  <c r="K61" i="72"/>
  <c r="K27" i="72"/>
  <c r="K47" i="72"/>
  <c r="J95" i="72"/>
  <c r="J35" i="72"/>
  <c r="I95" i="72"/>
  <c r="I72" i="72"/>
  <c r="K72" i="72" s="1"/>
  <c r="E139" i="72"/>
  <c r="I35" i="72"/>
  <c r="K35" i="72" l="1"/>
  <c r="K95" i="72"/>
  <c r="E102" i="72"/>
  <c r="E87" i="72"/>
  <c r="J102" i="72"/>
  <c r="J101" i="72" s="1"/>
  <c r="E83" i="72"/>
  <c r="J83" i="72"/>
  <c r="J82" i="72" s="1"/>
  <c r="J81" i="72" s="1"/>
  <c r="E78" i="72"/>
  <c r="E68" i="72"/>
  <c r="E51" i="72"/>
  <c r="E44" i="72"/>
  <c r="E22" i="72"/>
  <c r="J23" i="72"/>
  <c r="H23" i="72"/>
  <c r="I23" i="72"/>
  <c r="I87" i="72" l="1"/>
  <c r="I86" i="72" s="1"/>
  <c r="J87" i="72"/>
  <c r="J86" i="72" s="1"/>
  <c r="J85" i="72" s="1"/>
  <c r="I102" i="72"/>
  <c r="J78" i="72"/>
  <c r="J77" i="72" s="1"/>
  <c r="J68" i="72"/>
  <c r="J67" i="72" s="1"/>
  <c r="J66" i="72" s="1"/>
  <c r="I83" i="72"/>
  <c r="J22" i="72"/>
  <c r="J21" i="72" s="1"/>
  <c r="J51" i="72"/>
  <c r="J50" i="72" s="1"/>
  <c r="J49" i="72" s="1"/>
  <c r="I78" i="72"/>
  <c r="I77" i="72" s="1"/>
  <c r="I68" i="72"/>
  <c r="I67" i="72" s="1"/>
  <c r="I66" i="72" s="1"/>
  <c r="J44" i="72"/>
  <c r="J43" i="72" s="1"/>
  <c r="I51" i="72"/>
  <c r="I50" i="72" s="1"/>
  <c r="I49" i="72" s="1"/>
  <c r="I22" i="72"/>
  <c r="I21" i="72" s="1"/>
  <c r="I44" i="72"/>
  <c r="I43" i="72" s="1"/>
  <c r="K23" i="72"/>
  <c r="I20" i="72" l="1"/>
  <c r="K102" i="72"/>
  <c r="I101" i="72"/>
  <c r="I85" i="72" s="1"/>
  <c r="K83" i="72"/>
  <c r="I82" i="72"/>
  <c r="I81" i="72" s="1"/>
  <c r="J20" i="72"/>
  <c r="K44" i="72"/>
  <c r="K87" i="72"/>
  <c r="K78" i="72"/>
  <c r="K51" i="72"/>
  <c r="K68" i="72"/>
  <c r="K22" i="72"/>
  <c r="J105" i="72" l="1"/>
  <c r="E146" i="72"/>
  <c r="E160" i="72"/>
  <c r="J76" i="72"/>
  <c r="E131" i="72"/>
  <c r="K43" i="72"/>
  <c r="E168" i="72"/>
  <c r="K50" i="72"/>
  <c r="E153" i="72"/>
  <c r="K82" i="72" l="1"/>
  <c r="K101" i="72"/>
  <c r="K67" i="72"/>
  <c r="K77" i="72" l="1"/>
  <c r="I76" i="72"/>
  <c r="K49" i="72"/>
  <c r="K76" i="72" l="1"/>
  <c r="I105" i="72"/>
  <c r="K81" i="72"/>
  <c r="K66" i="72"/>
  <c r="K85" i="72"/>
  <c r="K86" i="72"/>
  <c r="K20" i="72" l="1"/>
  <c r="K105" i="72"/>
  <c r="K21" i="72"/>
</calcChain>
</file>

<file path=xl/sharedStrings.xml><?xml version="1.0" encoding="utf-8"?>
<sst xmlns="http://schemas.openxmlformats.org/spreadsheetml/2006/main" count="390" uniqueCount="185">
  <si>
    <t>Ед. изм.</t>
  </si>
  <si>
    <t>№ п/п</t>
  </si>
  <si>
    <t>Количество</t>
  </si>
  <si>
    <t>ПРИМЕЧАНИЕ:</t>
  </si>
  <si>
    <t>Наименование</t>
  </si>
  <si>
    <t>Примечание</t>
  </si>
  <si>
    <t>ВСЕГО затрат на выполнение полного комплекса работ:</t>
  </si>
  <si>
    <t>м2 прод. S</t>
  </si>
  <si>
    <t>Объект посетили, с ситуацией на объекте ознакомлены.</t>
  </si>
  <si>
    <t>С особыми условиями, указанными в письме - приглашении на участие в тендере, согласны.</t>
  </si>
  <si>
    <t>-заполняемые ячейки!</t>
  </si>
  <si>
    <t xml:space="preserve"> выполнения полного комплекса работ</t>
  </si>
  <si>
    <t>Код работ</t>
  </si>
  <si>
    <t>В 05.03.01</t>
  </si>
  <si>
    <t>1.1</t>
  </si>
  <si>
    <t>Встроенные помещения</t>
  </si>
  <si>
    <t>2.1</t>
  </si>
  <si>
    <t>Расчетом учтены все условия и требования, перечисленные в приглашении к тендеру, необходимые для выполнения полного комплекса работ "под ключ", в том числе все работы, на которые отсутствует проектная документация, сопутствующие работы, затраты и материалы, связанные с выполнением основных видов работ.</t>
  </si>
  <si>
    <t>Тип квартиры</t>
  </si>
  <si>
    <t>Кол-во</t>
  </si>
  <si>
    <t>1ккв</t>
  </si>
  <si>
    <t>2ккв</t>
  </si>
  <si>
    <t>ИТОГО квартир</t>
  </si>
  <si>
    <t xml:space="preserve">Срок производства работ: ____________ календарных дней (указать), Начало и окончание работ: ____________ (указать)
</t>
  </si>
  <si>
    <t>Цена за единицу, руб.,
в т.ч. НДС 20%</t>
  </si>
  <si>
    <t>Общая стоимость, руб.,
в т.ч. НДС 20%</t>
  </si>
  <si>
    <t>Материалы</t>
  </si>
  <si>
    <t>СМР</t>
  </si>
  <si>
    <t>Итого</t>
  </si>
  <si>
    <t>Численность ИТР и рабочих, необходимых для производства работ:  ИТР - ______ чел. (указать), рабочие - ______ чел. (указать)</t>
  </si>
  <si>
    <t>Жилая часть (в т.ч. квартиры с чистовой отделкой)</t>
  </si>
  <si>
    <t>студии</t>
  </si>
  <si>
    <t>С текстом договора подряда ознакомлены и согласны заключить договор на условиях, предложенных Генподрядчиком на тендере.</t>
  </si>
  <si>
    <t>2</t>
  </si>
  <si>
    <t>1</t>
  </si>
  <si>
    <t>Секция 1</t>
  </si>
  <si>
    <t>Секция 2</t>
  </si>
  <si>
    <t>Секция 3</t>
  </si>
  <si>
    <t>Секция 4</t>
  </si>
  <si>
    <t>1.2</t>
  </si>
  <si>
    <t>Наименование организации: ________________________</t>
  </si>
  <si>
    <t>3</t>
  </si>
  <si>
    <t>3.1</t>
  </si>
  <si>
    <t>4</t>
  </si>
  <si>
    <t>4.1</t>
  </si>
  <si>
    <t>1.1.1</t>
  </si>
  <si>
    <t>1.1.2</t>
  </si>
  <si>
    <t>2.1.1</t>
  </si>
  <si>
    <t>2.1.2</t>
  </si>
  <si>
    <t>5</t>
  </si>
  <si>
    <t>ЧТУ, ТУ Заказчика</t>
  </si>
  <si>
    <t>1.2.1</t>
  </si>
  <si>
    <t>1 этаж</t>
  </si>
  <si>
    <t>3.1.1</t>
  </si>
  <si>
    <t>3.1.2</t>
  </si>
  <si>
    <t>4.1.1</t>
  </si>
  <si>
    <t>ИНН  ______________________________________________</t>
  </si>
  <si>
    <t>5.1</t>
  </si>
  <si>
    <t>5.1.1</t>
  </si>
  <si>
    <t xml:space="preserve">РАСЧЕТ СТОИМОСТИ </t>
  </si>
  <si>
    <t>Секция 1.1</t>
  </si>
  <si>
    <t>Секция 1.2</t>
  </si>
  <si>
    <t>Секция 1.3</t>
  </si>
  <si>
    <t>Секция 1.4</t>
  </si>
  <si>
    <t>Секция 1.5</t>
  </si>
  <si>
    <t>Секция 2.1</t>
  </si>
  <si>
    <t>Секция 2.2</t>
  </si>
  <si>
    <t>Секция 2.3</t>
  </si>
  <si>
    <t>Секция 2.4</t>
  </si>
  <si>
    <t>3ккв</t>
  </si>
  <si>
    <t>Дата подачи коммерческого предложения: "____ " __________ 2025 г.</t>
  </si>
  <si>
    <t>1.1.1.1</t>
  </si>
  <si>
    <t>1.1.1.2</t>
  </si>
  <si>
    <t>1.1.1.3</t>
  </si>
  <si>
    <t>1.1.1.4</t>
  </si>
  <si>
    <t>1.1.1.5</t>
  </si>
  <si>
    <t>1.1.2.1</t>
  </si>
  <si>
    <t>1.1.2.2</t>
  </si>
  <si>
    <t>1.2.1.1</t>
  </si>
  <si>
    <t>1.2.1.2</t>
  </si>
  <si>
    <t>1.2.1.3</t>
  </si>
  <si>
    <t>1.2.1.4</t>
  </si>
  <si>
    <t>Работы выполняются в соответствии с рабочей документацией, утвержденной "в производство работ", листами авторского надзора, техническими требованиями Заказчика (ЧТУ и замечания к РД от технического отдела Заказчика, стандарт экологичности SetlGREEN), действующими правовыми и техническими нормами (ПУЭ, СНиП, СП, ГОСТ, СанПиН, ФЗ, РД и прочими нормативными документами).</t>
  </si>
  <si>
    <r>
      <rPr>
        <b/>
        <sz val="14"/>
        <rFont val="Times New Roman"/>
        <family val="1"/>
        <charset val="204"/>
      </rPr>
      <t>- монтаж кабельных конструкций и линий электроснабжения, в том числе, но не ограничиваясь:</t>
    </r>
    <r>
      <rPr>
        <sz val="14"/>
        <rFont val="Times New Roman"/>
        <family val="1"/>
        <charset val="204"/>
      </rPr>
      <t xml:space="preserve">
1. от ГРЩ до щитов управления ПД, ДУ, общеобменной вентиляции (с расключением и наладкой); монтаж магистральных кабельных конструкций (стояков) для кабельных линий электроснабжения от щитов управления ПД, ДУ до последнего жилого или технического этажа включительно </t>
    </r>
    <r>
      <rPr>
        <b/>
        <strike/>
        <sz val="14"/>
        <rFont val="Times New Roman"/>
        <family val="1"/>
        <charset val="204"/>
      </rPr>
      <t>(в том числе для встроенного ДОО, при наличии)</t>
    </r>
    <r>
      <rPr>
        <sz val="14"/>
        <rFont val="Times New Roman"/>
        <family val="1"/>
        <charset val="204"/>
      </rPr>
      <t xml:space="preserve">; монтаж кабельных конструкций на верхнем жилом или техническом этаже, по кровле для линий электроснабжения вентиляторов общеобменной вентиляции </t>
    </r>
    <r>
      <rPr>
        <b/>
        <strike/>
        <sz val="14"/>
        <rFont val="Times New Roman"/>
        <family val="1"/>
        <charset val="204"/>
      </rPr>
      <t>(в том числе для встроенного ДОО, при наличии)</t>
    </r>
    <r>
      <rPr>
        <sz val="14"/>
        <rFont val="Times New Roman"/>
        <family val="1"/>
        <charset val="204"/>
      </rPr>
      <t xml:space="preserve">; подготовка протоколов измерения сопротивления и фазировки кабельных линий, передача их подрядчику, выполняющему подключение оборудования,
2. задвижек пожарного водопровода (с расключением) от ГРЩ до щитов управления; подготовка протоколов измерения сопротивления и фазировки кабельных линий, передача их Подрядчику, выполняющему подключение оборудования,
3. клапанов ПД/ДУ/ОЗК до мест установки модулей управления (с учетом монтажа огнестойких распределительных коробок),
4. от ГРЩ до мест установки щитов, головных устройств всех слаботочных систем, установка розеток при необходимости,
5. в помещениях МГН: от ГРЩ до ЩУВ; монтаж магистральных кабельных конструкций (стояков) для кабельных линий электроснабжения от ЩУВ до последнего жилого/технического этажа включительно; подготовка протоколов измерения сопротивления и фазировки кабельных линий, передача их Подрядчику, выполняющему подключение оборудования,
6. оборудования РАСЦО от ГРЩ до места расположения головного оборудования,
7. кровельных воронок, подключение кровельных воронок к линиям электроснабжения,
8. трубопроводов ВК до места установки щита управления или греющего кабеля (в случае отсутствия щита),
9. системы обогрева кровли (водосточных труб, желобов, ендов и т.п.), въездов в паркинг (и иных конструкций в случае необходимости) до места установки щита управления или греющего кабеля (в случае отсутствия щита), монтаж щита управления (в случае наличия щита), монтаж греющего кабеля, подключение к линии электроснабжения, ПНР,
10. светильников фасадного освещения, светильников над входами в здание (в т.ч. подвалы и технические помещения, этажи),
</t>
    </r>
    <r>
      <rPr>
        <b/>
        <sz val="14"/>
        <rFont val="Times New Roman"/>
        <family val="1"/>
        <charset val="204"/>
      </rPr>
      <t>11. системы автоматизации отопления и вентиляции (АОВ): все кабельные линии питания, включая кабельные конструкции и закладные систем АОВ (от ГРЩ до элемента управления вентиляторами и от элемента управления до распределительной коробки вентиляторов, в зависимости от указанной в РД схемы),
12. системы уравнивания потенциалов (СУП) крышных вентиляторов общеобменной вентиляции и ПД/ДУ, в случае наличия в РД: монтаж кабельных линий СУП от ГРЩ до точки подключения оконечного оборудования, установка заземляющей шины,</t>
    </r>
  </si>
  <si>
    <r>
      <t xml:space="preserve">Расчетом учтены все условия и требования, необходимые для выполнения полного комплекса работ "под ключ", в том числе, но не ограничиваясь:
</t>
    </r>
    <r>
      <rPr>
        <sz val="14"/>
        <rFont val="Times New Roman"/>
        <family val="1"/>
        <charset val="204"/>
      </rPr>
      <t>- полный комплекс работ по монтажу и пуско-наладочным работам внутренних сетей электроснабжения, электроосвещения на Объекте, требуемый для ввода объекта в эксплуатацию и последующей передачи правообладателям (участникам долевого строительства и СКС),
- установка гильз, в т.ч. транзитных, в конструкциях перекрытий для последующей установки вертикальных стояков и выполнение сопутствующих работ при прохождении электрических и слаботочных сетей (омоноличивание, бурение, заделывание, штробление и т.п.),
- устройство трубной разводки в перегородках из каменной кладки под электрические сети, включая штробление,
- монтаж этажных щитов, вертикальных стояков, закладных, электроустановочных устройств под электрические и слаботочные сети,
- монтаж лотков для электрических и слаботочных систем,
- устройство проходок, трубостоек с последнего жилого или технического этажа на кровлю для всех электрических и слаботочных сетей (до устройства пароизоляции кровли) в исполнении согласно АТР и РД,
- устройство проходок, трубостоек с последнего этажа на кровлю автостоянки для всех электрических и слаботочных сетей (до устройства пароизоляции кровли автостоянки) в исполнении согласно АТР и РД,
- установка ("вмазка") установочных, распределительных и иных коммутационных коробок для электроарматуры в монолитных и каменных стенах и перегородках, а также "вмазка" базы электрического квартирного щита,
- монтаж ГРЩ здания, в т.ч. монтаж в щитах ГРЩ всех необходимых исполнительных устройств (реле и т.п.) для подключения системы диспетчеризации и других слаботочных систем,
- подвод питания и расключение всех потребителей электрической энергии в здании,</t>
    </r>
  </si>
  <si>
    <t>подвал, 4 жилых, кровля</t>
  </si>
  <si>
    <t>1.1.2.3</t>
  </si>
  <si>
    <t>подвал, 5 жилых, кровля</t>
  </si>
  <si>
    <t>Секция 5</t>
  </si>
  <si>
    <t>Секция 6</t>
  </si>
  <si>
    <r>
      <t>Подрядчик обязан предоставить Генподрядчику обеспечение исполнения договорных обязательств. Формы обеспечения исполнения обязательств по договору подряда: заключение договора поручительства с Генподрядчиком или предоставление банковской гарантии на сумму контракта</t>
    </r>
    <r>
      <rPr>
        <b/>
        <sz val="14"/>
        <color rgb="FFFF0000"/>
        <rFont val="Times New Roman"/>
        <family val="1"/>
        <charset val="204"/>
      </rPr>
      <t xml:space="preserve"> (указать нужное)</t>
    </r>
    <r>
      <rPr>
        <b/>
        <sz val="14"/>
        <rFont val="Times New Roman"/>
        <family val="1"/>
        <charset val="204"/>
      </rPr>
      <t>.</t>
    </r>
  </si>
  <si>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подъем и разноску по этажам к местам монтажа (в т.ч. материалов и оборудования поставки Генподрядчика); на пробивку, бурение, сверление отверстий, штробление в случае необходимости; установку гильз, труб и лотков, и последующую заделку соответствующим материалом (в т.ч.омоноличивание) всех технологических отверстий, штроб и узлов прохода через конструкции здания требовавшихся для производства работ, в том числе соблюдая противопожарные требования, требования к водонепроницаемости и внешнему виду (в случае необходимости);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Генподрядчику результатов таких испытаний; оптимизация проектных решений (в случае необходимости) и согласование с Генеральным проектировщиком и Заказчиком, и необходимыми инспектирующими организациями (Подрядчик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Подрядчиком, 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Генподрядчиком; подготовка и передача Генподрядчику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и помывка результата работ); Комплексная сдача работ (предъявление результата работ Генподрядчику/Подрядчикам, выполняющим последующие виды работ на предоставленном фронте работ, сдача объекта в Эксплуатацию, передача Управляющей Компании, Службе Клиентского Сервиса Заказчика и сетевым организациям, в случае необходимости);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Подрядчика.</t>
  </si>
  <si>
    <t>ООО "Сэтл Строй" вправе указать Подрядчику поставщика материалов и оборудования (для обеспечения строительства полностью или частично), либо являться Поставщиком. В таком случае Подрядчик обязан заключить договор на поставку материалов с Поставщиком, указанным ООО "Сэтл Строй".
Работы должны быть выполнены из материалов, пригодных для эксплуатации и имеющих соответствующие паспорта и сертификаты, действующие на территории РФ.</t>
  </si>
  <si>
    <t>Возможные допущенные Подрядчиком ошибки и просчеты в выборе способов производства работ, определении объемов работ, количества материалов и иные подобные обстоятельства не являются основанием для увеличения установленной в настоящем предложении общей цены работ. Подрядчик за установленную в настоящем предложении цену обязан, обеспечив себя материалами, выполнить все необходимые для достижения результата работы, даже если они не указаны в Расчете стоимости, но должны быть выполнены в соответствии с Рабочей документацией.</t>
  </si>
  <si>
    <t>Секция 7</t>
  </si>
  <si>
    <t>Секция 8</t>
  </si>
  <si>
    <t>на объекте: «Многоквартирные жилые дома со встроенными помещениями и встроенно-пристроенными подземными автостоянками. 3 этап строительства»,
по адресу: г. Санкт-Петербург, Пулковское шоссе, участок 23, кадастровый № 78:14:0772303:21 (участок 23, очередь 8)</t>
  </si>
  <si>
    <t>Корпус 8.1</t>
  </si>
  <si>
    <t>Корпус 8.2</t>
  </si>
  <si>
    <t>Корпус 8.2 (секции 1-8)</t>
  </si>
  <si>
    <t>Корпус 8.1 (секции 2.1-2.4)</t>
  </si>
  <si>
    <t>Корпус 8.1 (секции 1.1-1.12)</t>
  </si>
  <si>
    <t>Корпус 8.3</t>
  </si>
  <si>
    <t>Корпус 8.3 (секции 1-3)</t>
  </si>
  <si>
    <t>Корпус 8.4</t>
  </si>
  <si>
    <t>Корпус 8.4 (секции 1-2)</t>
  </si>
  <si>
    <t>Корпус 8.5</t>
  </si>
  <si>
    <t>Корпус 8.5 (секция 1)</t>
  </si>
  <si>
    <t>6</t>
  </si>
  <si>
    <t>6.1</t>
  </si>
  <si>
    <t>Корпус 8.6</t>
  </si>
  <si>
    <t>Корпус 8.6 (секции 1.1-1.7)</t>
  </si>
  <si>
    <t>6.2</t>
  </si>
  <si>
    <t>Корпус 8.6 (секции 2.1-2.2)</t>
  </si>
  <si>
    <r>
      <t xml:space="preserve">по устройству внутренних сетей электроснабжения, электроосвещения </t>
    </r>
    <r>
      <rPr>
        <b/>
        <sz val="18"/>
        <color rgb="FFFF0000"/>
        <rFont val="Times New Roman"/>
        <family val="1"/>
        <charset val="204"/>
      </rPr>
      <t>(без подземных автостоянок)</t>
    </r>
  </si>
  <si>
    <t>Секция 1.6</t>
  </si>
  <si>
    <t>Секция 1.7</t>
  </si>
  <si>
    <t>Секция 1.8</t>
  </si>
  <si>
    <t>Секция 1.9</t>
  </si>
  <si>
    <t>Секция 1.10</t>
  </si>
  <si>
    <t>Секция 1.11</t>
  </si>
  <si>
    <t>Секция 1.12</t>
  </si>
  <si>
    <t>1.1.1.6</t>
  </si>
  <si>
    <t>1.1.1.7</t>
  </si>
  <si>
    <t>1.1.1.8</t>
  </si>
  <si>
    <t>1.1.1.9</t>
  </si>
  <si>
    <t>1.1.1.10</t>
  </si>
  <si>
    <t>1.1.1.11</t>
  </si>
  <si>
    <t>1.1.1.12</t>
  </si>
  <si>
    <t>2.1.1.1</t>
  </si>
  <si>
    <t>2.1.1.2</t>
  </si>
  <si>
    <t>2.1.1.3</t>
  </si>
  <si>
    <t>2.1.1.4</t>
  </si>
  <si>
    <t>2.1.1.5</t>
  </si>
  <si>
    <t>2.1.1.6</t>
  </si>
  <si>
    <t>2.1.1.7</t>
  </si>
  <si>
    <t>2.1.1.8</t>
  </si>
  <si>
    <t>3.1.1.1</t>
  </si>
  <si>
    <t>3.1.1.2</t>
  </si>
  <si>
    <t>3.1.1.3</t>
  </si>
  <si>
    <t>4.1.1.1</t>
  </si>
  <si>
    <t>4.1.1.2</t>
  </si>
  <si>
    <t>5.1.1.1</t>
  </si>
  <si>
    <t>6.1.1</t>
  </si>
  <si>
    <t>6.1.1.1</t>
  </si>
  <si>
    <t>6.1.1.2</t>
  </si>
  <si>
    <t>6.1.1.3</t>
  </si>
  <si>
    <t>6.1.1.4</t>
  </si>
  <si>
    <t>6.1.1.5</t>
  </si>
  <si>
    <t>6.1.1.6</t>
  </si>
  <si>
    <t>6.1.1.7</t>
  </si>
  <si>
    <t>6.2.1</t>
  </si>
  <si>
    <t>6.2.1.1</t>
  </si>
  <si>
    <t>6.2.1.2</t>
  </si>
  <si>
    <r>
      <rPr>
        <sz val="14"/>
        <rFont val="Times New Roman"/>
        <family val="1"/>
        <charset val="204"/>
      </rPr>
      <t xml:space="preserve">Утверждая настоящий расчет стороны согласовали, что цена за единицу расчета (измерения) и общая стоимость работ включает все расходы Подрядчика на выполнение полного комплекса работ на всей проектируемой площади многоквартирного жилого дома, однако, учитывая конечную цель строительства, настоящим стороны договорились, что для расчета цены Договора за единицу расчета (измерения) принимается: </t>
    </r>
    <r>
      <rPr>
        <b/>
        <sz val="14"/>
        <rFont val="Times New Roman"/>
        <family val="1"/>
        <charset val="204"/>
      </rPr>
      <t>м2 прод. S</t>
    </r>
    <r>
      <rPr>
        <sz val="14"/>
        <rFont val="Times New Roman"/>
        <family val="1"/>
        <charset val="204"/>
      </rPr>
      <t xml:space="preserve"> = продаваемая площадь квартир (с учетом ст.15 ЖК РФ), встроенных помещений по договорам участия в долевом строительстве, принятым у Заказчика.
</t>
    </r>
    <r>
      <rPr>
        <b/>
        <sz val="14"/>
        <rFont val="Times New Roman"/>
        <family val="1"/>
        <charset val="204"/>
      </rPr>
      <t>м2</t>
    </r>
    <r>
      <rPr>
        <sz val="14"/>
        <rFont val="Times New Roman"/>
        <family val="1"/>
        <charset val="204"/>
      </rPr>
      <t xml:space="preserve"> = Общая площадь помещения, согласно ТЭП.
S общ. здания (корпус 8.1) = 56 618,10 м2 (справочно, согласно Разрешению на строительство № 78-011-0497-2025),
S общ. здания (корпус 8.2) = 30 453,00 м2 (справочно, согласно Разрешению на строительство № 78-011-0497-2025),
S общ. здания (корпус 8.3) = 10 949,31 м2 (справочно, согласно Разрешению на строительство № 78-011-0497-2025),
S общ. здания (корпус 8.4) = 7 671,28 м2 (справочно, согласно Разрешению на строительство № 78-011-0497-2025),
S общ. здания (корпус 8.5) = 2 881,06 м2 (справочно, согласно Разрешению на строительство № 78-011-0497-2025),
S общ. здания (корпус 8.6) = 36 907,52 м2 (справочно, согласно Разрешению на строительство № 78-011-0497-2025).</t>
    </r>
  </si>
  <si>
    <t>Квартирография Корпус 8.1 (секции 1.1-1.12, 2.1-2.4)</t>
  </si>
  <si>
    <t>Квартирография Корпус 8.2 (секции 1-8)</t>
  </si>
  <si>
    <t>Квартирография Корпус 8.3 (секции 1-3)</t>
  </si>
  <si>
    <t>Квартирография Корпус 8.4 (секции 1-2)</t>
  </si>
  <si>
    <t>Квартирография Корпус 8.5 (секция 1)</t>
  </si>
  <si>
    <t>Квартирография Корпус 8.6 (секции 1.1-1.7, 2.1-2.2)</t>
  </si>
  <si>
    <t>1.1.2.4</t>
  </si>
  <si>
    <t>1.1.2.5</t>
  </si>
  <si>
    <t>1.1.2.6</t>
  </si>
  <si>
    <t>1.1.2.7</t>
  </si>
  <si>
    <t>2.1.2.1</t>
  </si>
  <si>
    <t>2.1.2.2</t>
  </si>
  <si>
    <t>2.1.2.3</t>
  </si>
  <si>
    <t>2.1.2.4</t>
  </si>
  <si>
    <t>2.1.2.5</t>
  </si>
  <si>
    <t>3.1.2.1</t>
  </si>
  <si>
    <t>3.1.2.2</t>
  </si>
  <si>
    <t>3.1.2.3</t>
  </si>
  <si>
    <t>6.1.2</t>
  </si>
  <si>
    <t>6.1.2.1</t>
  </si>
  <si>
    <t>6.1.2.2</t>
  </si>
  <si>
    <t>6.1.2.3</t>
  </si>
  <si>
    <t>6.1.2.4</t>
  </si>
  <si>
    <t>6.1.2.5</t>
  </si>
  <si>
    <t xml:space="preserve">с устройством теплого пола в санузлах квартир, </t>
  </si>
  <si>
    <t>без учета трубных разводок в монолитных конструкциях, без учета зарядных станций электромобилей</t>
  </si>
  <si>
    <r>
      <t xml:space="preserve">- монтаж заземляющего проводника </t>
    </r>
    <r>
      <rPr>
        <b/>
        <sz val="14"/>
        <rFont val="Times New Roman"/>
        <family val="1"/>
        <charset val="204"/>
      </rPr>
      <t>с шиной</t>
    </r>
    <r>
      <rPr>
        <sz val="14"/>
        <rFont val="Times New Roman"/>
        <family val="1"/>
        <charset val="204"/>
      </rPr>
      <t xml:space="preserve"> от ГЗЩ до технических помещений с подключением к заземляющему контуру (не более одной точки подключения),
</t>
    </r>
    <r>
      <rPr>
        <b/>
        <sz val="14"/>
        <rFont val="Times New Roman"/>
        <family val="1"/>
        <charset val="204"/>
      </rPr>
      <t>- монтаж контура заземления здания,</t>
    </r>
    <r>
      <rPr>
        <sz val="14"/>
        <rFont val="Times New Roman"/>
        <family val="1"/>
        <charset val="204"/>
      </rPr>
      <t xml:space="preserve">
</t>
    </r>
    <r>
      <rPr>
        <b/>
        <sz val="14"/>
        <rFont val="Times New Roman"/>
        <family val="1"/>
        <charset val="204"/>
      </rPr>
      <t>- монтаж и пусконаладочные работы системы АСКУЭ в ГРЩ (в случае проводной системы передачи данных),
- зашивка транзитных кабельных конструкций ЭО, СС огнестойкими плитами (в автостоянках и иных помещениях),</t>
    </r>
    <r>
      <rPr>
        <sz val="14"/>
        <rFont val="Times New Roman"/>
        <family val="1"/>
        <charset val="204"/>
      </rPr>
      <t xml:space="preserve">
</t>
    </r>
    <r>
      <rPr>
        <strike/>
        <sz val="14"/>
        <rFont val="Times New Roman"/>
        <family val="1"/>
        <charset val="204"/>
      </rPr>
      <t>- устройство наружных кабельных линий для зарядных станций электромобилей, земляные работы, поставка, монтаж, расключение распределительных щитов для зарядных станций электромобилей, устройство опорных столбиков, устройство зарядных станций электромобилей 1-го этапа работ (согласно ЧТУ Заказчика),</t>
    </r>
    <r>
      <rPr>
        <sz val="14"/>
        <rFont val="Times New Roman"/>
        <family val="1"/>
        <charset val="204"/>
      </rPr>
      <t xml:space="preserve">
- </t>
    </r>
    <r>
      <rPr>
        <b/>
        <sz val="14"/>
        <rFont val="Times New Roman"/>
        <family val="1"/>
        <charset val="204"/>
      </rPr>
      <t xml:space="preserve">визуальное обозначение мест скрыто расположенных кабельных линий квартир в местах перехода стена-потолок (обеспечение сохранности КЛ при монтаже натяжных потолков),
</t>
    </r>
    <r>
      <rPr>
        <sz val="14"/>
        <rFont val="Times New Roman"/>
        <family val="1"/>
        <charset val="204"/>
      </rPr>
      <t xml:space="preserve">- затраты на эксплуатацию смонтированных систем и оборудования до момента ввода объекта в эксплуатацию и передачи эксплуатирующей организации (управляющей компании, сетевым организациям),
- полный комплекс приемо-сдаточных и промежуточных испытаний систем в соответствии с действующей нормативной документацией, подготовка и передача Заказчику результатов испытаний,
- оплата всех испытаний, необходимых для производства работ и сдачи объекта в эксплуатацию,
- предъявление результата выполненных работ Северо-Западному управлению Ростехнадзора (Подрядчик совместно с Генподрядчиком), управляющей организации (в т.ч. первичные средства пожаротушения в ГРЩ, диэлектрические средства необходимые для оборудования ГРЩ),
</t>
    </r>
    <r>
      <rPr>
        <b/>
        <sz val="14"/>
        <rFont val="Times New Roman"/>
        <family val="1"/>
        <charset val="204"/>
      </rPr>
      <t>- полный комплекс электромонтажных и пуско-наладочных работ по устройству теплых полов в санузлах квартир</t>
    </r>
    <r>
      <rPr>
        <sz val="14"/>
        <rFont val="Times New Roman"/>
        <family val="1"/>
        <charset val="204"/>
      </rPr>
      <t>, требуемый для ввода объекта в эксплуатацию и последующей передачи правообладателям (участникам долевого строительства и СКС): выполнение штроб, бурение (пробивка) отверстий, выполнение сопутствующих работ: омоноличивание, заделка и т.п.; прокладка кабеля; монтаж установочной коробки, датчика теплого пола, терморегулятора (укладку мата выполняет подрядная организация, выполняющая внутренние отделочные работы).</t>
    </r>
  </si>
  <si>
    <r>
      <t>В Расчет стоимости не включать следующие затраты, а именно:
- комплекс работ по устройству трубной разводки ПВХ/ПНД в монолитных конструкциях под электрические и слаботочные сети,</t>
    </r>
    <r>
      <rPr>
        <b/>
        <sz val="14"/>
        <color rgb="FFFF0000"/>
        <rFont val="Times New Roman"/>
        <family val="1"/>
        <charset val="204"/>
      </rPr>
      <t xml:space="preserve">
</t>
    </r>
    <r>
      <rPr>
        <b/>
        <sz val="14"/>
        <rFont val="Times New Roman"/>
        <family val="1"/>
        <charset val="204"/>
      </rPr>
      <t>- комплекс работ по устройству электроснабжения противодымной вентиляции (ЭМ.ПДВ),
- комплекс работ по устройству молниеприемной сетки из арматуры на специальных держателях на кровле,</t>
    </r>
    <r>
      <rPr>
        <b/>
        <sz val="14"/>
        <color rgb="FFFF0000"/>
        <rFont val="Times New Roman"/>
        <family val="1"/>
        <charset val="204"/>
      </rPr>
      <t xml:space="preserve">
</t>
    </r>
    <r>
      <rPr>
        <b/>
        <sz val="14"/>
        <rFont val="Times New Roman"/>
        <family val="1"/>
        <charset val="204"/>
      </rPr>
      <t>- устройство зарядных станций электромобилей.</t>
    </r>
  </si>
  <si>
    <t>Основание:
разделы ЭОМ, ЭТ, ТК стадии "Р", утвержденные "в производство" работ</t>
  </si>
  <si>
    <t>В настоящем предложении учтены генподрядные услуги в размере 1.5% от общей стоимости выполняемых Подрядчиком работ.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</si>
</sst>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3" formatCode="_-* #,##0.00_-;\-* #,##0.00_-;_-* &quot;-&quot;??_-;_-@_-"/>
    <numFmt numFmtId="164" formatCode="_-* #,##0.00&quot;р.&quot;_-;\-* #,##0.00&quot;р.&quot;_-;_-* &quot;-&quot;??&quot;р.&quot;_-;_-@_-"/>
    <numFmt numFmtId="165" formatCode="_-* #,##0.00_р_._-;\-* #,##0.00_р_._-;_-* &quot;-&quot;??_р_._-;_-@_-"/>
    <numFmt numFmtId="166" formatCode="#,##0_ ;\-#,##0\ "/>
    <numFmt numFmtId="167" formatCode="#,##0.00_ ;\-#,##0.00\ "/>
  </numFmts>
  <fonts count="29" x14ac:knownFonts="1">
    <font>
      <sz val="11"/>
      <color theme="1"/>
      <name val="Calibri"/>
      <family val="2"/>
      <charset val="204"/>
      <scheme val="minor"/>
    </font>
    <font>
      <sz val="10"/>
      <name val="Arial Cyr"/>
      <charset val="204"/>
    </font>
    <font>
      <sz val="10"/>
      <name val="Arial"/>
      <family val="2"/>
      <charset val="204"/>
    </font>
    <font>
      <sz val="10"/>
      <name val="Times New Roman"/>
      <family val="1"/>
      <charset val="204"/>
    </font>
    <font>
      <b/>
      <sz val="14"/>
      <color rgb="FFFF0000"/>
      <name val="Times New Roman"/>
      <family val="1"/>
      <charset val="204"/>
    </font>
    <font>
      <sz val="12"/>
      <name val="Times New Roman"/>
      <family val="1"/>
      <charset val="204"/>
    </font>
    <font>
      <b/>
      <sz val="12"/>
      <name val="Times New Roman"/>
      <family val="1"/>
      <charset val="204"/>
    </font>
    <font>
      <b/>
      <sz val="10"/>
      <name val="Times New Roman"/>
      <family val="1"/>
      <charset val="204"/>
    </font>
    <font>
      <b/>
      <sz val="14"/>
      <name val="Times New Roman"/>
      <family val="1"/>
      <charset val="204"/>
    </font>
    <font>
      <sz val="11"/>
      <color theme="1"/>
      <name val="Calibri"/>
      <family val="2"/>
      <scheme val="minor"/>
    </font>
    <font>
      <sz val="14"/>
      <color rgb="FFFF0000"/>
      <name val="Times New Roman"/>
      <family val="1"/>
      <charset val="204"/>
    </font>
    <font>
      <sz val="14"/>
      <name val="Times New Roman"/>
      <family val="1"/>
      <charset val="204"/>
    </font>
    <font>
      <sz val="11"/>
      <color theme="1"/>
      <name val="Calibri"/>
      <family val="2"/>
      <charset val="204"/>
      <scheme val="minor"/>
    </font>
    <font>
      <b/>
      <sz val="18"/>
      <name val="Times New Roman"/>
      <family val="1"/>
      <charset val="204"/>
    </font>
    <font>
      <b/>
      <sz val="20"/>
      <color rgb="FFFF0000"/>
      <name val="Times New Roman"/>
      <family val="1"/>
      <charset val="204"/>
    </font>
    <font>
      <sz val="20"/>
      <color rgb="FFFF0000"/>
      <name val="Times New Roman"/>
      <family val="1"/>
      <charset val="204"/>
    </font>
    <font>
      <b/>
      <sz val="18"/>
      <color rgb="FFFF0000"/>
      <name val="Times New Roman"/>
      <family val="1"/>
      <charset val="204"/>
    </font>
    <font>
      <sz val="18"/>
      <color rgb="FFFF0000"/>
      <name val="Times New Roman"/>
      <family val="1"/>
      <charset val="204"/>
    </font>
    <font>
      <b/>
      <strike/>
      <sz val="14"/>
      <name val="Times New Roman"/>
      <family val="1"/>
      <charset val="204"/>
    </font>
    <font>
      <sz val="11"/>
      <name val="Arial"/>
      <family val="2"/>
      <charset val="204"/>
    </font>
    <font>
      <sz val="11"/>
      <color rgb="FFFF0000"/>
      <name val="Calibri"/>
      <family val="2"/>
      <charset val="204"/>
      <scheme val="minor"/>
    </font>
    <font>
      <sz val="12"/>
      <color rgb="FFFF0000"/>
      <name val="Times New Roman"/>
      <family val="1"/>
      <charset val="204"/>
    </font>
    <font>
      <b/>
      <sz val="16"/>
      <name val="Times New Roman"/>
      <family val="1"/>
      <charset val="204"/>
    </font>
    <font>
      <sz val="16"/>
      <name val="Times New Roman"/>
      <family val="1"/>
      <charset val="204"/>
    </font>
    <font>
      <sz val="11"/>
      <name val="Calibri"/>
      <family val="2"/>
      <charset val="204"/>
      <scheme val="minor"/>
    </font>
    <font>
      <sz val="11"/>
      <color rgb="FFFF0000"/>
      <name val="Arial"/>
      <family val="2"/>
      <charset val="204"/>
    </font>
    <font>
      <strike/>
      <sz val="14"/>
      <name val="Times New Roman"/>
      <family val="1"/>
      <charset val="204"/>
    </font>
    <font>
      <sz val="14"/>
      <name val="Calibri"/>
      <family val="2"/>
      <charset val="204"/>
      <scheme val="minor"/>
    </font>
    <font>
      <sz val="8"/>
      <name val="Arial"/>
      <family val="2"/>
    </font>
  </fonts>
  <fills count="8">
    <fill>
      <patternFill patternType="none"/>
    </fill>
    <fill>
      <patternFill patternType="gray125"/>
    </fill>
    <fill>
      <patternFill patternType="solid">
        <fgColor indexed="41"/>
        <bgColor indexed="64"/>
      </patternFill>
    </fill>
    <fill>
      <patternFill patternType="solid">
        <fgColor theme="8" tint="0.59999389629810485"/>
        <bgColor indexed="64"/>
      </patternFill>
    </fill>
    <fill>
      <patternFill patternType="solid">
        <fgColor theme="6" tint="0.59999389629810485"/>
        <bgColor indexed="64"/>
      </patternFill>
    </fill>
    <fill>
      <patternFill patternType="solid">
        <fgColor theme="9" tint="0.79998168889431442"/>
        <bgColor indexed="64"/>
      </patternFill>
    </fill>
    <fill>
      <patternFill patternType="solid">
        <fgColor theme="9" tint="0.39997558519241921"/>
        <bgColor indexed="64"/>
      </patternFill>
    </fill>
    <fill>
      <patternFill patternType="solid">
        <fgColor rgb="FFCCFFFF"/>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thin">
        <color indexed="64"/>
      </bottom>
      <diagonal/>
    </border>
    <border>
      <left/>
      <right style="medium">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medium">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thin">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top style="thin">
        <color indexed="64"/>
      </top>
      <bottom/>
      <diagonal/>
    </border>
    <border>
      <left/>
      <right style="thin">
        <color indexed="64"/>
      </right>
      <top/>
      <bottom style="thin">
        <color indexed="64"/>
      </bottom>
      <diagonal/>
    </border>
    <border>
      <left style="thin">
        <color indexed="64"/>
      </left>
      <right style="medium">
        <color indexed="64"/>
      </right>
      <top style="medium">
        <color indexed="64"/>
      </top>
      <bottom/>
      <diagonal/>
    </border>
    <border>
      <left/>
      <right style="thin">
        <color indexed="64"/>
      </right>
      <top/>
      <bottom style="medium">
        <color indexed="64"/>
      </bottom>
      <diagonal/>
    </border>
  </borders>
  <cellStyleXfs count="9">
    <xf numFmtId="0" fontId="0" fillId="0" borderId="0"/>
    <xf numFmtId="0" fontId="1" fillId="0" borderId="0"/>
    <xf numFmtId="0" fontId="2" fillId="0" borderId="0"/>
    <xf numFmtId="165" fontId="1" fillId="0" borderId="0" applyFont="0" applyFill="0" applyBorder="0" applyAlignment="0" applyProtection="0"/>
    <xf numFmtId="164" fontId="3" fillId="0" borderId="0" applyFont="0" applyFill="0" applyBorder="0" applyAlignment="0" applyProtection="0"/>
    <xf numFmtId="0" fontId="9" fillId="0" borderId="0"/>
    <xf numFmtId="0" fontId="1" fillId="0" borderId="0"/>
    <xf numFmtId="43" fontId="12" fillId="0" borderId="0" applyFont="0" applyFill="0" applyBorder="0" applyAlignment="0" applyProtection="0"/>
    <xf numFmtId="0" fontId="28" fillId="0" borderId="0"/>
  </cellStyleXfs>
  <cellXfs count="199">
    <xf numFmtId="0" fontId="0" fillId="0" borderId="0" xfId="0"/>
    <xf numFmtId="0" fontId="6" fillId="0" borderId="0" xfId="0" applyNumberFormat="1" applyFont="1" applyFill="1" applyBorder="1" applyAlignment="1">
      <alignment horizontal="left" vertical="center"/>
    </xf>
    <xf numFmtId="49" fontId="6" fillId="0" borderId="0" xfId="0" applyNumberFormat="1" applyFont="1" applyFill="1" applyBorder="1" applyAlignment="1">
      <alignment horizontal="left" vertical="center" wrapText="1" indent="1"/>
    </xf>
    <xf numFmtId="0" fontId="4" fillId="0" borderId="0" xfId="1" applyFont="1" applyBorder="1" applyAlignment="1">
      <alignment horizontal="center" vertical="center" wrapText="1"/>
    </xf>
    <xf numFmtId="0" fontId="10" fillId="0" borderId="0" xfId="0" applyFont="1" applyFill="1"/>
    <xf numFmtId="0" fontId="4" fillId="0" borderId="0" xfId="0" applyFont="1" applyFill="1" applyBorder="1" applyAlignment="1">
      <alignment horizontal="center" vertical="center" wrapText="1"/>
    </xf>
    <xf numFmtId="0" fontId="4" fillId="0" borderId="0" xfId="0" applyFont="1" applyFill="1" applyBorder="1" applyAlignment="1">
      <alignment horizontal="right" vertical="center" wrapText="1" indent="1"/>
    </xf>
    <xf numFmtId="0" fontId="10" fillId="0" borderId="0" xfId="0" applyFont="1" applyFill="1" applyBorder="1" applyAlignment="1">
      <alignment horizontal="center" vertical="center" wrapText="1"/>
    </xf>
    <xf numFmtId="4" fontId="10" fillId="0" borderId="0" xfId="0" applyNumberFormat="1" applyFont="1" applyFill="1" applyBorder="1" applyAlignment="1">
      <alignment horizontal="center" vertical="center" wrapText="1"/>
    </xf>
    <xf numFmtId="2" fontId="10" fillId="0" borderId="0" xfId="0" applyNumberFormat="1" applyFont="1" applyFill="1" applyBorder="1" applyAlignment="1">
      <alignment horizontal="center" vertical="center" wrapText="1"/>
    </xf>
    <xf numFmtId="167" fontId="4" fillId="0" borderId="0" xfId="3" applyNumberFormat="1" applyFont="1" applyFill="1" applyBorder="1" applyAlignment="1">
      <alignment horizontal="center" vertical="center" wrapText="1"/>
    </xf>
    <xf numFmtId="0" fontId="11" fillId="0" borderId="0" xfId="0" applyFont="1"/>
    <xf numFmtId="0" fontId="11" fillId="0" borderId="0" xfId="1" applyFont="1"/>
    <xf numFmtId="0" fontId="11" fillId="0" borderId="0" xfId="0" applyFont="1" applyFill="1" applyAlignment="1">
      <alignment horizontal="center" vertical="center"/>
    </xf>
    <xf numFmtId="0" fontId="10" fillId="0" borderId="0" xfId="0" applyFont="1"/>
    <xf numFmtId="0" fontId="8" fillId="0" borderId="0" xfId="0" applyFont="1" applyFill="1" applyBorder="1"/>
    <xf numFmtId="49" fontId="11" fillId="0" borderId="11" xfId="1" applyNumberFormat="1" applyFont="1" applyFill="1" applyBorder="1" applyAlignment="1">
      <alignment horizontal="center" vertical="center" wrapText="1"/>
    </xf>
    <xf numFmtId="0" fontId="11" fillId="0" borderId="1" xfId="1" applyNumberFormat="1" applyFont="1" applyFill="1" applyBorder="1" applyAlignment="1">
      <alignment horizontal="center" vertical="center" wrapText="1"/>
    </xf>
    <xf numFmtId="1" fontId="11" fillId="0" borderId="8" xfId="0" applyNumberFormat="1" applyFont="1" applyFill="1" applyBorder="1" applyAlignment="1">
      <alignment horizontal="left" vertical="center" wrapText="1" indent="1"/>
    </xf>
    <xf numFmtId="4" fontId="11" fillId="3" borderId="1" xfId="0" applyNumberFormat="1" applyFont="1" applyFill="1" applyBorder="1" applyAlignment="1">
      <alignment horizontal="center" vertical="center" wrapText="1"/>
    </xf>
    <xf numFmtId="4" fontId="11" fillId="0" borderId="12" xfId="0" applyNumberFormat="1" applyFont="1" applyFill="1" applyBorder="1" applyAlignment="1">
      <alignment horizontal="center" vertical="center" wrapText="1"/>
    </xf>
    <xf numFmtId="4" fontId="11" fillId="0" borderId="25" xfId="0" applyNumberFormat="1" applyFont="1" applyFill="1" applyBorder="1" applyAlignment="1">
      <alignment horizontal="center" vertical="center" wrapText="1"/>
    </xf>
    <xf numFmtId="0" fontId="11" fillId="0" borderId="0" xfId="0" applyFont="1" applyFill="1" applyBorder="1"/>
    <xf numFmtId="0" fontId="10" fillId="0" borderId="0" xfId="0" applyFont="1" applyFill="1" applyBorder="1"/>
    <xf numFmtId="4" fontId="8" fillId="2" borderId="13" xfId="3" applyNumberFormat="1" applyFont="1" applyFill="1" applyBorder="1" applyAlignment="1">
      <alignment horizontal="center" vertical="center" wrapText="1"/>
    </xf>
    <xf numFmtId="0" fontId="11" fillId="0" borderId="0" xfId="0" applyFont="1" applyFill="1" applyBorder="1" applyAlignment="1">
      <alignment vertical="top"/>
    </xf>
    <xf numFmtId="0" fontId="11" fillId="0" borderId="0" xfId="0" applyFont="1" applyFill="1" applyBorder="1" applyAlignment="1">
      <alignment horizontal="left" vertical="center"/>
    </xf>
    <xf numFmtId="0" fontId="11" fillId="0" borderId="13" xfId="6" applyFont="1" applyFill="1" applyBorder="1" applyAlignment="1">
      <alignment horizontal="center" vertical="center"/>
    </xf>
    <xf numFmtId="0" fontId="11" fillId="0" borderId="5" xfId="6" applyFont="1" applyFill="1" applyBorder="1" applyAlignment="1">
      <alignment horizontal="center"/>
    </xf>
    <xf numFmtId="0" fontId="11" fillId="0" borderId="12" xfId="6" applyFont="1" applyFill="1" applyBorder="1" applyAlignment="1">
      <alignment horizontal="center"/>
    </xf>
    <xf numFmtId="0" fontId="8" fillId="0" borderId="13" xfId="6" applyFont="1" applyFill="1" applyBorder="1" applyAlignment="1">
      <alignment horizontal="center"/>
    </xf>
    <xf numFmtId="0" fontId="10" fillId="0" borderId="0" xfId="0" applyFont="1" applyFill="1" applyBorder="1" applyAlignment="1">
      <alignment vertical="top"/>
    </xf>
    <xf numFmtId="0" fontId="11" fillId="0" borderId="0" xfId="0" applyFont="1" applyBorder="1" applyAlignment="1">
      <alignment vertical="top"/>
    </xf>
    <xf numFmtId="0" fontId="10" fillId="0" borderId="0" xfId="0" applyFont="1" applyBorder="1"/>
    <xf numFmtId="0" fontId="11" fillId="0" borderId="0" xfId="1" applyFont="1" applyFill="1" applyAlignment="1">
      <alignment horizontal="left" vertical="center"/>
    </xf>
    <xf numFmtId="0" fontId="4" fillId="0" borderId="0" xfId="0" applyFont="1" applyFill="1" applyBorder="1" applyAlignment="1">
      <alignment horizontal="left" vertical="center" indent="1"/>
    </xf>
    <xf numFmtId="0" fontId="4" fillId="0" borderId="0" xfId="0" applyFont="1" applyBorder="1"/>
    <xf numFmtId="0" fontId="10" fillId="0" borderId="0" xfId="0" applyFont="1" applyBorder="1" applyAlignment="1">
      <alignment horizontal="center" vertical="center"/>
    </xf>
    <xf numFmtId="0" fontId="4" fillId="0" borderId="0" xfId="0" applyFont="1" applyBorder="1" applyAlignment="1">
      <alignment horizontal="center"/>
    </xf>
    <xf numFmtId="43" fontId="10" fillId="0" borderId="0" xfId="7" applyFont="1"/>
    <xf numFmtId="0" fontId="8" fillId="0" borderId="0" xfId="0" applyFont="1" applyFill="1" applyBorder="1" applyAlignment="1">
      <alignment horizontal="left" vertical="center" indent="1"/>
    </xf>
    <xf numFmtId="0" fontId="8" fillId="0" borderId="0" xfId="0" applyFont="1" applyFill="1" applyAlignment="1">
      <alignment horizontal="left" vertical="top" indent="1"/>
    </xf>
    <xf numFmtId="0" fontId="8" fillId="0" borderId="0" xfId="0" applyFont="1" applyAlignment="1">
      <alignment horizontal="center"/>
    </xf>
    <xf numFmtId="4" fontId="8" fillId="0" borderId="0" xfId="0" applyNumberFormat="1" applyFont="1" applyBorder="1" applyAlignment="1">
      <alignment horizontal="center"/>
    </xf>
    <xf numFmtId="0" fontId="11" fillId="0" borderId="0" xfId="0" applyFont="1" applyBorder="1"/>
    <xf numFmtId="0" fontId="10" fillId="0" borderId="0" xfId="0" applyFont="1" applyBorder="1" applyAlignment="1">
      <alignment vertical="top"/>
    </xf>
    <xf numFmtId="0" fontId="10" fillId="0" borderId="0" xfId="0" applyFont="1" applyBorder="1" applyAlignment="1"/>
    <xf numFmtId="0" fontId="15" fillId="0" borderId="0" xfId="1" applyFont="1"/>
    <xf numFmtId="0" fontId="14" fillId="0" borderId="0" xfId="1" applyFont="1" applyBorder="1" applyAlignment="1">
      <alignment horizontal="center" vertical="center" wrapText="1"/>
    </xf>
    <xf numFmtId="0" fontId="15" fillId="0" borderId="0" xfId="0" applyFont="1" applyAlignment="1"/>
    <xf numFmtId="0" fontId="17" fillId="0" borderId="0" xfId="1" applyFont="1" applyFill="1"/>
    <xf numFmtId="0" fontId="17" fillId="0" borderId="0" xfId="1" applyFont="1"/>
    <xf numFmtId="4" fontId="11" fillId="3" borderId="1" xfId="0" applyNumberFormat="1" applyFont="1" applyFill="1" applyBorder="1" applyAlignment="1">
      <alignment horizontal="center" vertical="center"/>
    </xf>
    <xf numFmtId="0" fontId="8" fillId="0" borderId="0" xfId="1" quotePrefix="1" applyFont="1" applyAlignment="1">
      <alignment horizontal="left" vertical="center"/>
    </xf>
    <xf numFmtId="0" fontId="10" fillId="0" borderId="0" xfId="0" applyFont="1" applyAlignment="1"/>
    <xf numFmtId="0" fontId="10" fillId="0" borderId="0" xfId="0" applyFont="1" applyFill="1" applyAlignment="1"/>
    <xf numFmtId="0" fontId="4" fillId="0" borderId="0" xfId="1" applyNumberFormat="1" applyFont="1" applyFill="1" applyBorder="1" applyAlignment="1">
      <alignment horizontal="center" vertical="center"/>
    </xf>
    <xf numFmtId="0" fontId="10" fillId="0" borderId="0" xfId="1" applyFont="1"/>
    <xf numFmtId="0" fontId="8" fillId="0" borderId="4" xfId="1" quotePrefix="1" applyFont="1" applyBorder="1" applyAlignment="1">
      <alignment horizontal="left" vertical="center"/>
    </xf>
    <xf numFmtId="0" fontId="8" fillId="0" borderId="0" xfId="1" applyNumberFormat="1" applyFont="1" applyFill="1" applyBorder="1" applyAlignment="1">
      <alignment horizontal="left" vertical="center"/>
    </xf>
    <xf numFmtId="0" fontId="11" fillId="0" borderId="0" xfId="0" applyFont="1" applyFill="1" applyAlignment="1">
      <alignment horizontal="right" vertical="center"/>
    </xf>
    <xf numFmtId="0" fontId="11" fillId="0" borderId="3" xfId="1" applyFont="1" applyFill="1" applyBorder="1" applyAlignment="1">
      <alignment horizontal="center" vertical="center" wrapText="1"/>
    </xf>
    <xf numFmtId="0" fontId="11" fillId="0" borderId="2" xfId="1" applyFont="1" applyFill="1" applyBorder="1" applyAlignment="1">
      <alignment horizontal="center" vertical="center" wrapText="1"/>
    </xf>
    <xf numFmtId="0" fontId="11" fillId="0" borderId="9" xfId="0" applyFont="1" applyFill="1" applyBorder="1" applyAlignment="1">
      <alignment horizontal="center" vertical="center" wrapText="1"/>
    </xf>
    <xf numFmtId="0" fontId="11" fillId="0" borderId="31" xfId="0" applyFont="1" applyFill="1" applyBorder="1" applyAlignment="1">
      <alignment horizontal="center" vertical="center" wrapText="1"/>
    </xf>
    <xf numFmtId="0" fontId="8" fillId="2" borderId="28" xfId="0" applyFont="1" applyFill="1" applyBorder="1" applyAlignment="1">
      <alignment horizontal="center" vertical="center" wrapText="1"/>
    </xf>
    <xf numFmtId="0" fontId="8" fillId="0" borderId="0" xfId="1" applyFont="1" applyFill="1" applyAlignment="1">
      <alignment horizontal="left" vertical="center"/>
    </xf>
    <xf numFmtId="0" fontId="11" fillId="0" borderId="0" xfId="0" applyFont="1" applyFill="1" applyBorder="1" applyAlignment="1"/>
    <xf numFmtId="0" fontId="8" fillId="0" borderId="0" xfId="0" applyFont="1" applyAlignment="1">
      <alignment horizontal="left" vertical="center"/>
    </xf>
    <xf numFmtId="0" fontId="7" fillId="0" borderId="0" xfId="0" applyNumberFormat="1" applyFont="1" applyFill="1" applyBorder="1" applyAlignment="1">
      <alignment horizontal="left" vertical="center" wrapText="1"/>
    </xf>
    <xf numFmtId="0" fontId="7" fillId="0" borderId="0" xfId="0" applyNumberFormat="1" applyFont="1" applyFill="1" applyBorder="1" applyAlignment="1">
      <alignment horizontal="left" vertical="center"/>
    </xf>
    <xf numFmtId="0" fontId="19" fillId="0" borderId="0" xfId="0" applyFont="1" applyFill="1" applyAlignment="1">
      <alignment vertical="center"/>
    </xf>
    <xf numFmtId="4" fontId="11" fillId="3" borderId="21" xfId="0" applyNumberFormat="1" applyFont="1" applyFill="1" applyBorder="1" applyAlignment="1">
      <alignment horizontal="center" vertical="center" wrapText="1"/>
    </xf>
    <xf numFmtId="167" fontId="11" fillId="0" borderId="20" xfId="3" applyNumberFormat="1" applyFont="1" applyFill="1" applyBorder="1" applyAlignment="1">
      <alignment horizontal="center" vertical="center" wrapText="1"/>
    </xf>
    <xf numFmtId="0" fontId="10" fillId="0" borderId="0" xfId="0" applyFont="1" applyFill="1" applyBorder="1" applyAlignment="1"/>
    <xf numFmtId="0" fontId="20" fillId="0" borderId="0" xfId="0" applyFont="1"/>
    <xf numFmtId="0" fontId="11" fillId="0" borderId="0" xfId="0" applyFont="1" applyFill="1" applyAlignment="1">
      <alignment horizontal="left" vertical="center"/>
    </xf>
    <xf numFmtId="0" fontId="11" fillId="0" borderId="0" xfId="0" applyFont="1" applyBorder="1" applyAlignment="1"/>
    <xf numFmtId="0" fontId="23" fillId="0" borderId="22" xfId="0" applyFont="1" applyFill="1" applyBorder="1" applyAlignment="1">
      <alignment horizontal="center" vertical="center" wrapText="1"/>
    </xf>
    <xf numFmtId="0" fontId="23" fillId="0" borderId="1" xfId="0" applyFont="1" applyFill="1" applyBorder="1" applyAlignment="1">
      <alignment horizontal="center" vertical="center" wrapText="1"/>
    </xf>
    <xf numFmtId="0" fontId="23" fillId="0" borderId="12" xfId="0" applyFont="1" applyFill="1" applyBorder="1" applyAlignment="1">
      <alignment horizontal="center" vertical="center" wrapText="1"/>
    </xf>
    <xf numFmtId="0" fontId="23" fillId="0" borderId="23" xfId="0" applyFont="1" applyFill="1" applyBorder="1" applyAlignment="1">
      <alignment horizontal="center" vertical="center" wrapText="1"/>
    </xf>
    <xf numFmtId="0" fontId="23" fillId="0" borderId="7" xfId="0" applyFont="1" applyFill="1" applyBorder="1" applyAlignment="1">
      <alignment horizontal="center" vertical="center" wrapText="1"/>
    </xf>
    <xf numFmtId="0" fontId="23" fillId="0" borderId="29" xfId="0" applyFont="1" applyFill="1" applyBorder="1" applyAlignment="1">
      <alignment horizontal="center" vertical="center" wrapText="1"/>
    </xf>
    <xf numFmtId="166" fontId="23" fillId="0" borderId="2" xfId="3" applyNumberFormat="1" applyFont="1" applyFill="1" applyBorder="1" applyAlignment="1">
      <alignment horizontal="center" vertical="center" wrapText="1"/>
    </xf>
    <xf numFmtId="166" fontId="23" fillId="0" borderId="9" xfId="3" applyNumberFormat="1" applyFont="1" applyFill="1" applyBorder="1" applyAlignment="1">
      <alignment horizontal="center" vertical="center" wrapText="1"/>
    </xf>
    <xf numFmtId="166" fontId="23" fillId="0" borderId="35" xfId="3" applyNumberFormat="1" applyFont="1" applyFill="1" applyBorder="1" applyAlignment="1">
      <alignment horizontal="center" vertical="center" wrapText="1"/>
    </xf>
    <xf numFmtId="0" fontId="23" fillId="0" borderId="9" xfId="1" applyFont="1" applyFill="1" applyBorder="1" applyAlignment="1">
      <alignment horizontal="center" vertical="center" wrapText="1"/>
    </xf>
    <xf numFmtId="0" fontId="23" fillId="0" borderId="31" xfId="1" applyFont="1" applyBorder="1" applyAlignment="1">
      <alignment horizontal="center" vertical="center"/>
    </xf>
    <xf numFmtId="0" fontId="11" fillId="0" borderId="5" xfId="0" applyFont="1" applyFill="1" applyBorder="1" applyAlignment="1">
      <alignment horizontal="center" vertical="center" wrapText="1"/>
    </xf>
    <xf numFmtId="0" fontId="22" fillId="2" borderId="14" xfId="0" applyFont="1" applyFill="1" applyBorder="1" applyAlignment="1">
      <alignment horizontal="center" vertical="center" wrapText="1"/>
    </xf>
    <xf numFmtId="0" fontId="22" fillId="2" borderId="28" xfId="0" applyFont="1" applyFill="1" applyBorder="1" applyAlignment="1">
      <alignment horizontal="right" vertical="center" wrapText="1" indent="1"/>
    </xf>
    <xf numFmtId="0" fontId="23" fillId="2" borderId="13" xfId="0" applyFont="1" applyFill="1" applyBorder="1" applyAlignment="1">
      <alignment horizontal="center" vertical="center" wrapText="1"/>
    </xf>
    <xf numFmtId="4" fontId="23" fillId="2" borderId="30" xfId="0" applyNumberFormat="1" applyFont="1" applyFill="1" applyBorder="1" applyAlignment="1">
      <alignment horizontal="center" vertical="center" wrapText="1"/>
    </xf>
    <xf numFmtId="4" fontId="23" fillId="2" borderId="27" xfId="0" applyNumberFormat="1" applyFont="1" applyFill="1" applyBorder="1" applyAlignment="1">
      <alignment horizontal="center" vertical="center" wrapText="1"/>
    </xf>
    <xf numFmtId="4" fontId="23" fillId="2" borderId="28" xfId="0" applyNumberFormat="1" applyFont="1" applyFill="1" applyBorder="1" applyAlignment="1">
      <alignment horizontal="center" vertical="center" wrapText="1"/>
    </xf>
    <xf numFmtId="4" fontId="23" fillId="2" borderId="13" xfId="0" applyNumberFormat="1" applyFont="1" applyFill="1" applyBorder="1" applyAlignment="1">
      <alignment horizontal="center" vertical="center" wrapText="1"/>
    </xf>
    <xf numFmtId="167" fontId="22" fillId="2" borderId="30" xfId="3" applyNumberFormat="1" applyFont="1" applyFill="1" applyBorder="1" applyAlignment="1">
      <alignment horizontal="center" vertical="center" wrapText="1"/>
    </xf>
    <xf numFmtId="0" fontId="5" fillId="0" borderId="0" xfId="0" applyFont="1" applyFill="1" applyBorder="1" applyAlignment="1">
      <alignment vertical="top" wrapText="1"/>
    </xf>
    <xf numFmtId="0" fontId="10" fillId="0" borderId="0" xfId="0" applyFont="1" applyFill="1" applyAlignment="1">
      <alignment horizontal="right" vertical="center"/>
    </xf>
    <xf numFmtId="0" fontId="8" fillId="0" borderId="0" xfId="0" applyFont="1" applyFill="1" applyBorder="1" applyAlignment="1">
      <alignment vertical="top" wrapText="1"/>
    </xf>
    <xf numFmtId="0" fontId="11" fillId="0" borderId="0" xfId="0" quotePrefix="1" applyFont="1" applyFill="1" applyBorder="1" applyAlignment="1">
      <alignment vertical="top" wrapText="1"/>
    </xf>
    <xf numFmtId="0" fontId="11" fillId="0" borderId="0" xfId="0" applyFont="1" applyFill="1" applyBorder="1" applyAlignment="1">
      <alignment vertical="top" wrapText="1"/>
    </xf>
    <xf numFmtId="0" fontId="4" fillId="0" borderId="0" xfId="0" applyFont="1" applyFill="1" applyBorder="1" applyAlignment="1">
      <alignment vertical="top" wrapText="1"/>
    </xf>
    <xf numFmtId="0" fontId="21" fillId="0" borderId="0" xfId="0" applyFont="1" applyFill="1" applyBorder="1" applyAlignment="1">
      <alignment vertical="top" wrapText="1"/>
    </xf>
    <xf numFmtId="0" fontId="25" fillId="0" borderId="0" xfId="0" applyFont="1" applyFill="1" applyAlignment="1">
      <alignment vertical="center"/>
    </xf>
    <xf numFmtId="4" fontId="11" fillId="0" borderId="33" xfId="0" applyNumberFormat="1" applyFont="1" applyFill="1" applyBorder="1" applyAlignment="1">
      <alignment horizontal="center" vertical="center" wrapText="1"/>
    </xf>
    <xf numFmtId="49" fontId="8" fillId="0" borderId="11" xfId="1" applyNumberFormat="1" applyFont="1" applyFill="1" applyBorder="1" applyAlignment="1">
      <alignment horizontal="center" vertical="center" wrapText="1"/>
    </xf>
    <xf numFmtId="0" fontId="8" fillId="0" borderId="1" xfId="1" applyNumberFormat="1" applyFont="1" applyFill="1" applyBorder="1" applyAlignment="1">
      <alignment horizontal="center" vertical="center" wrapText="1"/>
    </xf>
    <xf numFmtId="1" fontId="8" fillId="0" borderId="8" xfId="0" applyNumberFormat="1" applyFont="1" applyFill="1" applyBorder="1" applyAlignment="1">
      <alignment horizontal="left" vertical="center" wrapText="1" indent="1"/>
    </xf>
    <xf numFmtId="0" fontId="8" fillId="0" borderId="5" xfId="0" applyFont="1" applyFill="1" applyBorder="1" applyAlignment="1">
      <alignment horizontal="center" vertical="center" wrapText="1"/>
    </xf>
    <xf numFmtId="4" fontId="8" fillId="0" borderId="20" xfId="0" applyNumberFormat="1" applyFont="1" applyFill="1" applyBorder="1" applyAlignment="1">
      <alignment horizontal="center" vertical="center" wrapText="1"/>
    </xf>
    <xf numFmtId="4" fontId="8" fillId="0" borderId="12" xfId="0" applyNumberFormat="1" applyFont="1" applyFill="1" applyBorder="1" applyAlignment="1">
      <alignment horizontal="center" vertical="center" wrapText="1"/>
    </xf>
    <xf numFmtId="4" fontId="8" fillId="0" borderId="25" xfId="0" applyNumberFormat="1" applyFont="1" applyFill="1" applyBorder="1" applyAlignment="1">
      <alignment horizontal="center" vertical="center" wrapText="1"/>
    </xf>
    <xf numFmtId="4" fontId="8" fillId="0" borderId="1" xfId="0" applyNumberFormat="1" applyFont="1" applyFill="1" applyBorder="1" applyAlignment="1">
      <alignment horizontal="center" vertical="center" wrapText="1"/>
    </xf>
    <xf numFmtId="4" fontId="8" fillId="0" borderId="21" xfId="0" applyNumberFormat="1" applyFont="1" applyFill="1" applyBorder="1" applyAlignment="1">
      <alignment horizontal="center" vertical="center" wrapText="1"/>
    </xf>
    <xf numFmtId="167" fontId="5" fillId="0" borderId="20" xfId="3" applyNumberFormat="1" applyFont="1" applyFill="1" applyBorder="1" applyAlignment="1">
      <alignment horizontal="center" vertical="center" wrapText="1"/>
    </xf>
    <xf numFmtId="4" fontId="8" fillId="5" borderId="22" xfId="0" applyNumberFormat="1" applyFont="1" applyFill="1" applyBorder="1" applyAlignment="1">
      <alignment horizontal="center" vertical="center" wrapText="1"/>
    </xf>
    <xf numFmtId="4" fontId="8" fillId="5" borderId="1" xfId="0" applyNumberFormat="1" applyFont="1" applyFill="1" applyBorder="1" applyAlignment="1">
      <alignment horizontal="center" vertical="center" wrapText="1"/>
    </xf>
    <xf numFmtId="4" fontId="8" fillId="5" borderId="23" xfId="0" applyNumberFormat="1" applyFont="1" applyFill="1" applyBorder="1" applyAlignment="1">
      <alignment horizontal="center" vertical="center" wrapText="1"/>
    </xf>
    <xf numFmtId="4" fontId="8" fillId="5" borderId="12" xfId="3" applyNumberFormat="1" applyFont="1" applyFill="1" applyBorder="1" applyAlignment="1">
      <alignment horizontal="center" vertical="center" wrapText="1"/>
    </xf>
    <xf numFmtId="167" fontId="11" fillId="5" borderId="24" xfId="3" applyNumberFormat="1" applyFont="1" applyFill="1" applyBorder="1" applyAlignment="1">
      <alignment horizontal="center" vertical="center" wrapText="1"/>
    </xf>
    <xf numFmtId="49" fontId="6" fillId="0" borderId="0" xfId="0" applyNumberFormat="1" applyFont="1" applyFill="1" applyBorder="1" applyAlignment="1">
      <alignment horizontal="left" vertical="center"/>
    </xf>
    <xf numFmtId="0" fontId="8" fillId="5" borderId="1" xfId="0" applyFont="1" applyFill="1" applyBorder="1" applyAlignment="1">
      <alignment horizontal="left" vertical="center" wrapText="1"/>
    </xf>
    <xf numFmtId="0" fontId="16" fillId="0" borderId="0" xfId="1" applyFont="1" applyBorder="1" applyAlignment="1">
      <alignment horizontal="center" vertical="center" wrapText="1"/>
    </xf>
    <xf numFmtId="0" fontId="24" fillId="0" borderId="0" xfId="0" applyFont="1"/>
    <xf numFmtId="0" fontId="8" fillId="0" borderId="0" xfId="1" quotePrefix="1" applyFont="1" applyBorder="1" applyAlignment="1">
      <alignment horizontal="left" vertical="center"/>
    </xf>
    <xf numFmtId="0" fontId="4" fillId="0" borderId="0" xfId="0" applyFont="1" applyFill="1" applyBorder="1" applyAlignment="1">
      <alignment horizontal="left" vertical="top" wrapText="1" indent="1"/>
    </xf>
    <xf numFmtId="0" fontId="4" fillId="0" borderId="0" xfId="0" quotePrefix="1" applyFont="1" applyFill="1" applyBorder="1" applyAlignment="1">
      <alignment horizontal="left" vertical="top" wrapText="1" indent="1"/>
    </xf>
    <xf numFmtId="4" fontId="11" fillId="0" borderId="1" xfId="0" applyNumberFormat="1" applyFont="1" applyFill="1" applyBorder="1" applyAlignment="1">
      <alignment horizontal="center" vertical="center" wrapText="1"/>
    </xf>
    <xf numFmtId="0" fontId="8" fillId="0" borderId="0" xfId="0" quotePrefix="1" applyFont="1" applyFill="1" applyBorder="1" applyAlignment="1">
      <alignment vertical="top" wrapText="1"/>
    </xf>
    <xf numFmtId="49" fontId="11" fillId="0" borderId="32" xfId="0" quotePrefix="1" applyNumberFormat="1" applyFont="1" applyBorder="1" applyAlignment="1">
      <alignment vertical="center" wrapText="1"/>
    </xf>
    <xf numFmtId="49" fontId="11" fillId="0" borderId="0" xfId="0" quotePrefix="1" applyNumberFormat="1" applyFont="1" applyBorder="1" applyAlignment="1">
      <alignment vertical="center" wrapText="1"/>
    </xf>
    <xf numFmtId="0" fontId="11" fillId="0" borderId="0" xfId="1" quotePrefix="1" applyFont="1" applyFill="1" applyAlignment="1">
      <alignment horizontal="left" vertical="center" wrapText="1"/>
    </xf>
    <xf numFmtId="4" fontId="11" fillId="0" borderId="0" xfId="0" applyNumberFormat="1" applyFont="1" applyAlignment="1">
      <alignment vertical="top" wrapText="1"/>
    </xf>
    <xf numFmtId="0" fontId="27" fillId="0" borderId="0" xfId="0" applyFont="1" applyFill="1" applyAlignment="1">
      <alignment horizontal="left"/>
    </xf>
    <xf numFmtId="0" fontId="11" fillId="4" borderId="0" xfId="0" quotePrefix="1" applyFont="1" applyFill="1" applyBorder="1" applyAlignment="1">
      <alignment vertical="top" wrapText="1"/>
    </xf>
    <xf numFmtId="0" fontId="8" fillId="0" borderId="0" xfId="0" applyFont="1" applyFill="1" applyBorder="1" applyAlignment="1">
      <alignment vertical="center" wrapText="1"/>
    </xf>
    <xf numFmtId="49" fontId="8" fillId="5" borderId="11" xfId="1" applyNumberFormat="1" applyFont="1" applyFill="1" applyBorder="1" applyAlignment="1">
      <alignment horizontal="center" vertical="center" wrapText="1"/>
    </xf>
    <xf numFmtId="0" fontId="8" fillId="5" borderId="1" xfId="1" applyNumberFormat="1" applyFont="1" applyFill="1" applyBorder="1" applyAlignment="1">
      <alignment horizontal="center" vertical="center" wrapText="1"/>
    </xf>
    <xf numFmtId="0" fontId="8" fillId="5" borderId="12" xfId="0" applyFont="1" applyFill="1" applyBorder="1" applyAlignment="1">
      <alignment horizontal="center" vertical="center" wrapText="1"/>
    </xf>
    <xf numFmtId="4" fontId="8" fillId="5" borderId="24" xfId="0" applyNumberFormat="1" applyFont="1" applyFill="1" applyBorder="1" applyAlignment="1">
      <alignment horizontal="center" vertical="center" wrapText="1"/>
    </xf>
    <xf numFmtId="4" fontId="8" fillId="5" borderId="12" xfId="0" applyNumberFormat="1" applyFont="1" applyFill="1" applyBorder="1" applyAlignment="1">
      <alignment horizontal="center" vertical="center" wrapText="1"/>
    </xf>
    <xf numFmtId="49" fontId="8" fillId="6" borderId="11" xfId="1" applyNumberFormat="1" applyFont="1" applyFill="1" applyBorder="1" applyAlignment="1">
      <alignment horizontal="center" vertical="center" wrapText="1"/>
    </xf>
    <xf numFmtId="0" fontId="8" fillId="6" borderId="1" xfId="1" applyNumberFormat="1" applyFont="1" applyFill="1" applyBorder="1" applyAlignment="1">
      <alignment horizontal="center" vertical="center" wrapText="1"/>
    </xf>
    <xf numFmtId="0" fontId="8" fillId="6" borderId="1" xfId="0" applyFont="1" applyFill="1" applyBorder="1" applyAlignment="1">
      <alignment horizontal="left" vertical="center" wrapText="1"/>
    </xf>
    <xf numFmtId="0" fontId="8" fillId="6" borderId="12" xfId="0" applyFont="1" applyFill="1" applyBorder="1" applyAlignment="1">
      <alignment horizontal="center" vertical="center" wrapText="1"/>
    </xf>
    <xf numFmtId="4" fontId="8" fillId="6" borderId="24" xfId="0" applyNumberFormat="1" applyFont="1" applyFill="1" applyBorder="1" applyAlignment="1">
      <alignment horizontal="center" vertical="center" wrapText="1"/>
    </xf>
    <xf numFmtId="4" fontId="8" fillId="6" borderId="22" xfId="0" applyNumberFormat="1" applyFont="1" applyFill="1" applyBorder="1" applyAlignment="1">
      <alignment horizontal="center" vertical="center" wrapText="1"/>
    </xf>
    <xf numFmtId="4" fontId="8" fillId="6" borderId="1" xfId="0" applyNumberFormat="1" applyFont="1" applyFill="1" applyBorder="1" applyAlignment="1">
      <alignment horizontal="center" vertical="center" wrapText="1"/>
    </xf>
    <xf numFmtId="4" fontId="8" fillId="6" borderId="12" xfId="0" applyNumberFormat="1" applyFont="1" applyFill="1" applyBorder="1" applyAlignment="1">
      <alignment horizontal="center" vertical="center" wrapText="1"/>
    </xf>
    <xf numFmtId="4" fontId="8" fillId="6" borderId="23" xfId="0" applyNumberFormat="1" applyFont="1" applyFill="1" applyBorder="1" applyAlignment="1">
      <alignment horizontal="center" vertical="center" wrapText="1"/>
    </xf>
    <xf numFmtId="4" fontId="8" fillId="6" borderId="12" xfId="3" applyNumberFormat="1" applyFont="1" applyFill="1" applyBorder="1" applyAlignment="1">
      <alignment horizontal="center" vertical="center" wrapText="1"/>
    </xf>
    <xf numFmtId="167" fontId="11" fillId="6" borderId="24" xfId="3" applyNumberFormat="1" applyFont="1" applyFill="1" applyBorder="1" applyAlignment="1">
      <alignment horizontal="center" vertical="center" wrapText="1"/>
    </xf>
    <xf numFmtId="4" fontId="8" fillId="7" borderId="28" xfId="0" applyNumberFormat="1" applyFont="1" applyFill="1" applyBorder="1" applyAlignment="1">
      <alignment horizontal="center" vertical="center" wrapText="1"/>
    </xf>
    <xf numFmtId="0" fontId="23" fillId="0" borderId="24" xfId="1" applyFont="1" applyBorder="1" applyAlignment="1">
      <alignment horizontal="center" vertical="center"/>
    </xf>
    <xf numFmtId="4" fontId="8" fillId="7" borderId="14" xfId="0" applyNumberFormat="1" applyFont="1" applyFill="1" applyBorder="1" applyAlignment="1">
      <alignment horizontal="center" vertical="center" wrapText="1"/>
    </xf>
    <xf numFmtId="0" fontId="4" fillId="0" borderId="0" xfId="0" applyFont="1" applyFill="1" applyBorder="1" applyAlignment="1">
      <alignment horizontal="left" vertical="top" indent="1"/>
    </xf>
    <xf numFmtId="49" fontId="11" fillId="0" borderId="22" xfId="1" applyNumberFormat="1" applyFont="1" applyFill="1" applyBorder="1" applyAlignment="1">
      <alignment horizontal="center" vertical="center" wrapText="1"/>
    </xf>
    <xf numFmtId="1" fontId="11" fillId="0" borderId="1" xfId="0" applyNumberFormat="1" applyFont="1" applyFill="1" applyBorder="1" applyAlignment="1">
      <alignment horizontal="left" vertical="center" wrapText="1" indent="1"/>
    </xf>
    <xf numFmtId="0" fontId="11" fillId="0" borderId="12" xfId="0" applyFont="1" applyFill="1" applyBorder="1" applyAlignment="1">
      <alignment horizontal="center" vertical="center" wrapText="1"/>
    </xf>
    <xf numFmtId="4" fontId="11" fillId="0" borderId="24" xfId="0" applyNumberFormat="1" applyFont="1" applyFill="1" applyBorder="1" applyAlignment="1">
      <alignment horizontal="center" vertical="center" wrapText="1"/>
    </xf>
    <xf numFmtId="4" fontId="11" fillId="3" borderId="22" xfId="0" applyNumberFormat="1" applyFont="1" applyFill="1" applyBorder="1" applyAlignment="1">
      <alignment horizontal="center" vertical="center" wrapText="1"/>
    </xf>
    <xf numFmtId="4" fontId="11" fillId="0" borderId="22" xfId="0" applyNumberFormat="1" applyFont="1" applyFill="1" applyBorder="1" applyAlignment="1">
      <alignment horizontal="center" vertical="center" wrapText="1"/>
    </xf>
    <xf numFmtId="167" fontId="11" fillId="0" borderId="24" xfId="3" applyNumberFormat="1" applyFont="1" applyFill="1" applyBorder="1" applyAlignment="1">
      <alignment horizontal="center" vertical="center" wrapText="1"/>
    </xf>
    <xf numFmtId="0" fontId="8" fillId="0" borderId="0" xfId="0" applyFont="1" applyFill="1" applyAlignment="1">
      <alignment horizontal="left" vertical="top" wrapText="1"/>
    </xf>
    <xf numFmtId="0" fontId="8" fillId="0" borderId="11" xfId="6" applyFont="1" applyFill="1" applyBorder="1" applyAlignment="1">
      <alignment horizontal="left"/>
    </xf>
    <xf numFmtId="0" fontId="8" fillId="0" borderId="15" xfId="6" applyFont="1" applyFill="1" applyBorder="1" applyAlignment="1">
      <alignment horizontal="left"/>
    </xf>
    <xf numFmtId="0" fontId="11" fillId="0" borderId="14" xfId="6" applyFont="1" applyFill="1" applyBorder="1" applyAlignment="1">
      <alignment horizontal="center" vertical="center"/>
    </xf>
    <xf numFmtId="0" fontId="11" fillId="0" borderId="26" xfId="6" applyFont="1" applyFill="1" applyBorder="1" applyAlignment="1">
      <alignment horizontal="center" vertical="center"/>
    </xf>
    <xf numFmtId="0" fontId="8" fillId="0" borderId="6" xfId="6" applyFont="1" applyFill="1" applyBorder="1" applyAlignment="1">
      <alignment horizontal="left"/>
    </xf>
    <xf numFmtId="0" fontId="8" fillId="0" borderId="10" xfId="6" applyFont="1" applyFill="1" applyBorder="1" applyAlignment="1">
      <alignment horizontal="left"/>
    </xf>
    <xf numFmtId="0" fontId="8" fillId="0" borderId="14" xfId="6" applyFont="1" applyFill="1" applyBorder="1" applyAlignment="1">
      <alignment horizontal="left"/>
    </xf>
    <xf numFmtId="0" fontId="8" fillId="0" borderId="26" xfId="6" applyFont="1" applyFill="1" applyBorder="1" applyAlignment="1">
      <alignment horizontal="left"/>
    </xf>
    <xf numFmtId="0" fontId="8" fillId="0" borderId="4" xfId="0" applyFont="1" applyFill="1" applyBorder="1" applyAlignment="1">
      <alignment horizontal="center" vertical="top" wrapText="1"/>
    </xf>
    <xf numFmtId="0" fontId="11" fillId="0" borderId="0" xfId="0" applyFont="1" applyFill="1" applyBorder="1" applyAlignment="1">
      <alignment horizontal="left" vertical="top" wrapText="1"/>
    </xf>
    <xf numFmtId="0" fontId="8" fillId="0" borderId="0" xfId="0" applyFont="1" applyFill="1" applyBorder="1" applyAlignment="1">
      <alignment horizontal="left" vertical="top" wrapText="1"/>
    </xf>
    <xf numFmtId="0" fontId="11" fillId="0" borderId="0" xfId="0" quotePrefix="1" applyFont="1" applyFill="1" applyBorder="1" applyAlignment="1">
      <alignment horizontal="left" vertical="top" wrapText="1"/>
    </xf>
    <xf numFmtId="0" fontId="8" fillId="0" borderId="0" xfId="0" quotePrefix="1" applyFont="1" applyFill="1" applyBorder="1" applyAlignment="1">
      <alignment horizontal="left" vertical="top" wrapText="1"/>
    </xf>
    <xf numFmtId="0" fontId="13" fillId="0" borderId="0" xfId="0" applyFont="1" applyFill="1" applyBorder="1" applyAlignment="1">
      <alignment horizontal="center" vertical="center" wrapText="1"/>
    </xf>
    <xf numFmtId="0" fontId="11" fillId="0" borderId="0" xfId="1" applyFont="1" applyFill="1" applyAlignment="1">
      <alignment horizontal="right" vertical="center" wrapText="1"/>
    </xf>
    <xf numFmtId="0" fontId="8" fillId="0" borderId="18" xfId="1" applyFont="1" applyFill="1" applyBorder="1" applyAlignment="1">
      <alignment horizontal="center" vertical="center" wrapText="1"/>
    </xf>
    <xf numFmtId="0" fontId="8" fillId="0" borderId="21" xfId="1" applyFont="1" applyFill="1" applyBorder="1" applyAlignment="1">
      <alignment horizontal="center" vertical="center" wrapText="1"/>
    </xf>
    <xf numFmtId="0" fontId="8" fillId="0" borderId="17" xfId="1" applyFont="1" applyFill="1" applyBorder="1" applyAlignment="1">
      <alignment horizontal="center" vertical="center" wrapText="1"/>
    </xf>
    <xf numFmtId="0" fontId="8" fillId="0" borderId="8" xfId="1" applyFont="1" applyFill="1" applyBorder="1" applyAlignment="1">
      <alignment horizontal="center" vertical="center" wrapText="1"/>
    </xf>
    <xf numFmtId="0" fontId="8" fillId="0" borderId="34" xfId="1" applyFont="1" applyFill="1" applyBorder="1" applyAlignment="1">
      <alignment horizontal="center" vertical="center" wrapText="1"/>
    </xf>
    <xf numFmtId="0" fontId="8" fillId="0" borderId="5" xfId="1" applyFont="1" applyFill="1" applyBorder="1" applyAlignment="1">
      <alignment horizontal="center" vertical="center" wrapText="1"/>
    </xf>
    <xf numFmtId="165" fontId="8" fillId="0" borderId="19" xfId="3" applyFont="1" applyFill="1" applyBorder="1" applyAlignment="1">
      <alignment horizontal="center" vertical="center" wrapText="1"/>
    </xf>
    <xf numFmtId="165" fontId="8" fillId="0" borderId="20" xfId="3" applyFont="1" applyFill="1" applyBorder="1" applyAlignment="1">
      <alignment horizontal="center" vertical="center" wrapText="1"/>
    </xf>
    <xf numFmtId="0" fontId="22" fillId="0" borderId="6" xfId="1" applyFont="1" applyFill="1" applyBorder="1" applyAlignment="1">
      <alignment horizontal="center" vertical="center" wrapText="1"/>
    </xf>
    <xf numFmtId="0" fontId="22" fillId="0" borderId="10" xfId="1" applyFont="1" applyFill="1" applyBorder="1" applyAlignment="1">
      <alignment horizontal="center" vertical="center" wrapText="1"/>
    </xf>
    <xf numFmtId="0" fontId="22" fillId="0" borderId="16" xfId="1" applyFont="1" applyFill="1" applyBorder="1" applyAlignment="1">
      <alignment horizontal="center" vertical="center" wrapText="1"/>
    </xf>
    <xf numFmtId="0" fontId="22" fillId="0" borderId="19" xfId="1" applyFont="1" applyFill="1" applyBorder="1" applyAlignment="1">
      <alignment horizontal="center" vertical="center"/>
    </xf>
    <xf numFmtId="0" fontId="22" fillId="0" borderId="20" xfId="1" applyFont="1" applyFill="1" applyBorder="1" applyAlignment="1">
      <alignment horizontal="center" vertical="center"/>
    </xf>
    <xf numFmtId="0" fontId="4" fillId="0" borderId="0" xfId="0" applyFont="1" applyFill="1" applyAlignment="1">
      <alignment horizontal="left" vertical="top" wrapText="1"/>
    </xf>
    <xf numFmtId="0" fontId="10" fillId="0" borderId="0" xfId="0" applyFont="1" applyFill="1" applyBorder="1" applyAlignment="1">
      <alignment horizontal="left" vertical="top" wrapText="1"/>
    </xf>
    <xf numFmtId="0" fontId="13" fillId="0" borderId="0" xfId="1" applyFont="1" applyAlignment="1">
      <alignment horizontal="center" vertical="center" wrapText="1"/>
    </xf>
    <xf numFmtId="0" fontId="13" fillId="0" borderId="0" xfId="1" applyFont="1" applyFill="1" applyAlignment="1">
      <alignment horizontal="center" vertical="center" wrapText="1"/>
    </xf>
    <xf numFmtId="0" fontId="16" fillId="0" borderId="0" xfId="1" applyFont="1" applyFill="1" applyAlignment="1">
      <alignment horizontal="center" vertical="center" wrapText="1"/>
    </xf>
  </cellXfs>
  <cellStyles count="9">
    <cellStyle name="Денежный 2" xfId="4"/>
    <cellStyle name="Обычный" xfId="0" builtinId="0"/>
    <cellStyle name="Обычный 2" xfId="1"/>
    <cellStyle name="Обычный 3" xfId="2"/>
    <cellStyle name="Обычный 4" xfId="8"/>
    <cellStyle name="Обычный 5" xfId="5"/>
    <cellStyle name="Обычный_Кв-фия_Вена_Дом 1" xfId="6"/>
    <cellStyle name="Финансовый" xfId="7" builtinId="3"/>
    <cellStyle name="Финансовый 2" xfId="3"/>
  </cellStyles>
  <dxfs count="0"/>
  <tableStyles count="0" defaultTableStyle="TableStyleMedium9" defaultPivotStyle="PivotStyleLight16"/>
  <colors>
    <mruColors>
      <color rgb="FFCCFFFF"/>
      <color rgb="FFFFFFCC"/>
      <color rgb="FF0000FF"/>
      <color rgb="FF008000"/>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122464</xdr:colOff>
      <xdr:row>175</xdr:row>
      <xdr:rowOff>81643</xdr:rowOff>
    </xdr:from>
    <xdr:to>
      <xdr:col>4</xdr:col>
      <xdr:colOff>567978</xdr:colOff>
      <xdr:row>187</xdr:row>
      <xdr:rowOff>79562</xdr:rowOff>
    </xdr:to>
    <xdr:sp macro="" textlink="">
      <xdr:nvSpPr>
        <xdr:cNvPr id="2" name="TextBox 1"/>
        <xdr:cNvSpPr txBox="1">
          <a:spLocks noChangeArrowheads="1"/>
        </xdr:cNvSpPr>
      </xdr:nvSpPr>
      <xdr:spPr bwMode="auto">
        <a:xfrm>
          <a:off x="798739" y="81301318"/>
          <a:ext cx="6141464" cy="2855419"/>
        </a:xfrm>
        <a:prstGeom prst="rect">
          <a:avLst/>
        </a:prstGeom>
        <a:solidFill>
          <a:srgbClr val="FFFFFF"/>
        </a:solidFill>
        <a:ln w="9525">
          <a:noFill/>
          <a:miter lim="800000"/>
          <a:headEnd/>
          <a:tailEnd/>
        </a:ln>
      </xdr:spPr>
      <xdr:txBody>
        <a:bodyPr vertOverflow="clip" wrap="square" lIns="91440" tIns="45720" rIns="91440" bIns="45720" anchor="ctr" upright="1"/>
        <a:lstStyle/>
        <a:p>
          <a:pPr algn="l" rtl="0">
            <a:lnSpc>
              <a:spcPts val="1300"/>
            </a:lnSpc>
            <a:defRPr sz="1000"/>
          </a:pPr>
          <a:r>
            <a:rPr lang="ru-RU" sz="1300" b="0" i="0" strike="noStrike">
              <a:solidFill>
                <a:srgbClr val="000000"/>
              </a:solidFill>
              <a:latin typeface="Times New Roman"/>
              <a:cs typeface="Times New Roman"/>
            </a:rPr>
            <a:t>Руководитель организации:</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______________________       _________________   / ________________________ /</a:t>
          </a:r>
        </a:p>
        <a:p>
          <a:pPr algn="l" rtl="0">
            <a:lnSpc>
              <a:spcPts val="1300"/>
            </a:lnSpc>
            <a:defRPr sz="1000"/>
          </a:pP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должность</a:t>
          </a: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подпись                                     расшифровка</a:t>
          </a:r>
        </a:p>
        <a:p>
          <a:pPr algn="l" rtl="0">
            <a:lnSpc>
              <a:spcPts val="1300"/>
            </a:lnSpc>
            <a:defRPr sz="1000"/>
          </a:pPr>
          <a:r>
            <a:rPr lang="ru-RU" sz="1200" b="0" i="0" strike="noStrike">
              <a:solidFill>
                <a:srgbClr val="000000"/>
              </a:solidFill>
              <a:latin typeface="Times New Roman"/>
              <a:cs typeface="Times New Roman"/>
            </a:rPr>
            <a:t>		М.П.</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Исполнитель:</a:t>
          </a:r>
        </a:p>
        <a:p>
          <a:pPr algn="l" rtl="0">
            <a:lnSpc>
              <a:spcPts val="1300"/>
            </a:lnSpc>
            <a:defRPr sz="1000"/>
          </a:pPr>
          <a:endParaRPr lang="ru-RU" sz="1200" b="0" i="0" strike="noStrike">
            <a:solidFill>
              <a:srgbClr val="000000"/>
            </a:solidFill>
            <a:latin typeface="Times New Roman" pitchFamily="18" charset="0"/>
            <a:cs typeface="Times New Roman" pitchFamily="18" charset="0"/>
          </a:endParaRPr>
        </a:p>
        <a:p>
          <a:pPr rtl="0"/>
          <a:r>
            <a:rPr lang="ru-RU" sz="1300" b="0" i="0">
              <a:effectLst/>
              <a:latin typeface="Times New Roman" pitchFamily="18" charset="0"/>
              <a:ea typeface="+mn-ea"/>
              <a:cs typeface="Times New Roman" pitchFamily="18" charset="0"/>
            </a:rPr>
            <a:t>______________________       / ________________  /          ___________________</a:t>
          </a:r>
          <a:endParaRPr lang="ru-RU" sz="1300">
            <a:effectLst/>
            <a:latin typeface="Times New Roman" pitchFamily="18" charset="0"/>
            <a:cs typeface="Times New Roman" pitchFamily="18" charset="0"/>
          </a:endParaRPr>
        </a:p>
        <a:p>
          <a:pPr rtl="0"/>
          <a:r>
            <a:rPr lang="ru-RU" sz="1200" b="0" i="0">
              <a:effectLst/>
              <a:latin typeface="Times New Roman" pitchFamily="18" charset="0"/>
              <a:ea typeface="+mn-ea"/>
              <a:cs typeface="Times New Roman" pitchFamily="18" charset="0"/>
            </a:rPr>
            <a:t>             </a:t>
          </a:r>
          <a:r>
            <a:rPr lang="ru-RU" sz="1050" b="0" i="0">
              <a:effectLst/>
              <a:latin typeface="Times New Roman" pitchFamily="18" charset="0"/>
              <a:ea typeface="+mn-ea"/>
              <a:cs typeface="Times New Roman" pitchFamily="18" charset="0"/>
            </a:rPr>
            <a:t>должность                                         расшифровка                                      конт. тел.</a:t>
          </a:r>
          <a:endParaRPr lang="ru-RU" sz="1050">
            <a:effectLst/>
            <a:latin typeface="Times New Roman" pitchFamily="18" charset="0"/>
            <a:cs typeface="Times New Roman" pitchFamily="18" charset="0"/>
          </a:endParaRPr>
        </a:p>
      </xdr:txBody>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outlinePr summaryBelow="0" summaryRight="0"/>
    <pageSetUpPr fitToPage="1"/>
  </sheetPr>
  <dimension ref="A1:X174"/>
  <sheetViews>
    <sheetView tabSelected="1" view="pageBreakPreview" topLeftCell="A107" zoomScale="55" zoomScaleNormal="55" zoomScaleSheetLayoutView="55" workbookViewId="0">
      <selection activeCell="B116" sqref="B116:L116"/>
    </sheetView>
  </sheetViews>
  <sheetFormatPr defaultColWidth="8.85546875" defaultRowHeight="18.75" outlineLevelRow="2" x14ac:dyDescent="0.3"/>
  <cols>
    <col min="1" max="1" width="10.140625" style="75" customWidth="1"/>
    <col min="2" max="2" width="16.140625" style="75" customWidth="1"/>
    <col min="3" max="3" width="53.7109375" style="75" customWidth="1"/>
    <col min="4" max="4" width="15.5703125" style="75" customWidth="1"/>
    <col min="5" max="5" width="16.140625" style="75" customWidth="1"/>
    <col min="6" max="7" width="18.7109375" style="75" customWidth="1"/>
    <col min="8" max="8" width="20" style="75" customWidth="1"/>
    <col min="9" max="11" width="22.85546875" style="75" customWidth="1"/>
    <col min="12" max="12" width="45.28515625" style="75" customWidth="1"/>
    <col min="13" max="13" width="7.140625" style="135" customWidth="1"/>
    <col min="14" max="16384" width="8.85546875" style="75"/>
  </cols>
  <sheetData>
    <row r="1" spans="1:20" ht="39.75" customHeight="1" x14ac:dyDescent="0.25">
      <c r="A1" s="1" t="s">
        <v>40</v>
      </c>
      <c r="B1" s="125"/>
      <c r="C1" s="125"/>
      <c r="D1" s="125"/>
      <c r="E1" s="125"/>
      <c r="F1" s="125"/>
      <c r="G1" s="125"/>
      <c r="H1" s="125"/>
      <c r="I1" s="125"/>
      <c r="J1" s="125"/>
      <c r="K1" s="125"/>
      <c r="L1" s="125"/>
      <c r="M1" s="131"/>
    </row>
    <row r="2" spans="1:20" s="105" customFormat="1" ht="20.25" customHeight="1" x14ac:dyDescent="0.25">
      <c r="A2" s="2"/>
      <c r="B2" s="70"/>
      <c r="C2" s="69"/>
      <c r="D2" s="69"/>
      <c r="E2" s="71"/>
      <c r="F2" s="71"/>
      <c r="G2" s="71"/>
      <c r="H2" s="71"/>
      <c r="I2" s="71"/>
      <c r="J2" s="71"/>
      <c r="K2" s="71"/>
      <c r="L2" s="71"/>
      <c r="M2" s="132"/>
    </row>
    <row r="3" spans="1:20" ht="39.75" customHeight="1" x14ac:dyDescent="0.25">
      <c r="A3" s="122" t="s">
        <v>56</v>
      </c>
      <c r="B3" s="125"/>
      <c r="C3" s="125"/>
      <c r="D3" s="125"/>
      <c r="E3" s="125"/>
      <c r="F3" s="125"/>
      <c r="G3" s="125"/>
      <c r="H3" s="125"/>
      <c r="I3" s="125"/>
      <c r="J3" s="125"/>
      <c r="K3" s="125"/>
      <c r="L3" s="125"/>
      <c r="M3" s="132"/>
    </row>
    <row r="4" spans="1:20" s="105" customFormat="1" ht="20.25" customHeight="1" x14ac:dyDescent="0.25">
      <c r="A4" s="2"/>
      <c r="B4" s="70"/>
      <c r="C4" s="69"/>
      <c r="D4" s="69"/>
      <c r="E4" s="71"/>
      <c r="F4" s="71"/>
      <c r="G4" s="71"/>
      <c r="H4" s="71"/>
      <c r="I4" s="71"/>
      <c r="J4" s="71"/>
      <c r="K4" s="71"/>
      <c r="L4" s="71"/>
      <c r="M4" s="132"/>
    </row>
    <row r="5" spans="1:20" ht="39.75" customHeight="1" x14ac:dyDescent="0.25">
      <c r="A5" s="1" t="s">
        <v>70</v>
      </c>
      <c r="B5" s="125"/>
      <c r="C5" s="125"/>
      <c r="D5" s="125"/>
      <c r="E5" s="125"/>
      <c r="F5" s="125"/>
      <c r="G5" s="125"/>
      <c r="H5" s="125"/>
      <c r="I5" s="125"/>
      <c r="J5" s="125"/>
      <c r="K5" s="125"/>
      <c r="L5" s="125"/>
      <c r="M5" s="132"/>
    </row>
    <row r="6" spans="1:20" s="105" customFormat="1" ht="25.5" customHeight="1" x14ac:dyDescent="0.25">
      <c r="A6" s="68"/>
      <c r="B6" s="70"/>
      <c r="C6" s="69"/>
      <c r="D6" s="69"/>
      <c r="E6" s="71"/>
      <c r="F6" s="71"/>
      <c r="G6" s="71"/>
      <c r="H6" s="71"/>
      <c r="I6" s="71"/>
      <c r="J6" s="71"/>
      <c r="K6" s="71"/>
      <c r="L6" s="71"/>
      <c r="M6" s="132"/>
    </row>
    <row r="7" spans="1:20" s="51" customFormat="1" ht="32.25" customHeight="1" x14ac:dyDescent="0.35">
      <c r="A7" s="196" t="s">
        <v>59</v>
      </c>
      <c r="B7" s="196"/>
      <c r="C7" s="196"/>
      <c r="D7" s="196"/>
      <c r="E7" s="196"/>
      <c r="F7" s="196"/>
      <c r="G7" s="196"/>
      <c r="H7" s="196"/>
      <c r="I7" s="196"/>
      <c r="J7" s="196"/>
      <c r="K7" s="196"/>
      <c r="L7" s="196"/>
      <c r="M7" s="133"/>
    </row>
    <row r="8" spans="1:20" s="51" customFormat="1" ht="32.25" customHeight="1" x14ac:dyDescent="0.35">
      <c r="A8" s="196" t="s">
        <v>11</v>
      </c>
      <c r="B8" s="196"/>
      <c r="C8" s="196"/>
      <c r="D8" s="196"/>
      <c r="E8" s="196"/>
      <c r="F8" s="196"/>
      <c r="G8" s="196"/>
      <c r="H8" s="196"/>
      <c r="I8" s="196"/>
      <c r="J8" s="196"/>
      <c r="K8" s="196"/>
      <c r="L8" s="196"/>
      <c r="M8" s="34"/>
    </row>
    <row r="9" spans="1:20" s="51" customFormat="1" ht="32.25" customHeight="1" x14ac:dyDescent="0.35">
      <c r="A9" s="197" t="s">
        <v>114</v>
      </c>
      <c r="B9" s="197"/>
      <c r="C9" s="197"/>
      <c r="D9" s="197"/>
      <c r="E9" s="197"/>
      <c r="F9" s="197"/>
      <c r="G9" s="197"/>
      <c r="H9" s="197"/>
      <c r="I9" s="197"/>
      <c r="J9" s="197"/>
      <c r="K9" s="197"/>
      <c r="L9" s="197"/>
      <c r="M9" s="34"/>
    </row>
    <row r="10" spans="1:20" s="50" customFormat="1" ht="32.25" customHeight="1" x14ac:dyDescent="0.35">
      <c r="A10" s="197" t="s">
        <v>179</v>
      </c>
      <c r="B10" s="197"/>
      <c r="C10" s="197"/>
      <c r="D10" s="197"/>
      <c r="E10" s="197"/>
      <c r="F10" s="197"/>
      <c r="G10" s="197"/>
      <c r="H10" s="197"/>
      <c r="I10" s="197"/>
      <c r="J10" s="197"/>
      <c r="K10" s="197"/>
      <c r="L10" s="197"/>
      <c r="M10" s="34"/>
    </row>
    <row r="11" spans="1:20" s="50" customFormat="1" ht="32.25" customHeight="1" x14ac:dyDescent="0.35">
      <c r="A11" s="197" t="s">
        <v>180</v>
      </c>
      <c r="B11" s="198"/>
      <c r="C11" s="198"/>
      <c r="D11" s="198"/>
      <c r="E11" s="198"/>
      <c r="F11" s="198"/>
      <c r="G11" s="198"/>
      <c r="H11" s="198"/>
      <c r="I11" s="198"/>
      <c r="J11" s="198"/>
      <c r="K11" s="198"/>
      <c r="L11" s="198"/>
      <c r="M11" s="34"/>
    </row>
    <row r="12" spans="1:20" s="50" customFormat="1" ht="67.5" customHeight="1" x14ac:dyDescent="0.35">
      <c r="A12" s="179" t="s">
        <v>96</v>
      </c>
      <c r="B12" s="179"/>
      <c r="C12" s="179"/>
      <c r="D12" s="179"/>
      <c r="E12" s="179"/>
      <c r="F12" s="179"/>
      <c r="G12" s="179"/>
      <c r="H12" s="179"/>
      <c r="I12" s="179"/>
      <c r="J12" s="179"/>
      <c r="K12" s="179"/>
      <c r="L12" s="179"/>
      <c r="M12" s="66"/>
      <c r="N12" s="15"/>
      <c r="O12" s="15"/>
      <c r="P12" s="15"/>
      <c r="Q12" s="15"/>
      <c r="R12" s="15"/>
      <c r="S12" s="15"/>
      <c r="T12" s="15"/>
    </row>
    <row r="13" spans="1:20" s="50" customFormat="1" ht="22.5" customHeight="1" x14ac:dyDescent="0.35">
      <c r="A13" s="124"/>
      <c r="B13" s="124"/>
      <c r="C13" s="124"/>
      <c r="D13" s="124"/>
      <c r="E13" s="124"/>
      <c r="F13" s="124"/>
      <c r="G13" s="124"/>
      <c r="H13" s="124"/>
      <c r="I13" s="124"/>
      <c r="J13" s="124"/>
      <c r="K13" s="124"/>
      <c r="L13" s="124"/>
      <c r="M13" s="132"/>
      <c r="N13" s="23"/>
      <c r="O13" s="23"/>
      <c r="P13" s="23"/>
      <c r="Q13" s="23"/>
      <c r="R13" s="23"/>
      <c r="S13" s="23"/>
      <c r="T13" s="23"/>
    </row>
    <row r="14" spans="1:20" s="47" customFormat="1" ht="45" customHeight="1" x14ac:dyDescent="0.4">
      <c r="C14" s="48"/>
      <c r="D14" s="48"/>
      <c r="E14" s="48"/>
      <c r="F14" s="49"/>
      <c r="G14" s="180" t="s">
        <v>183</v>
      </c>
      <c r="H14" s="180"/>
      <c r="I14" s="180"/>
      <c r="J14" s="180"/>
      <c r="K14" s="180"/>
      <c r="L14" s="180"/>
      <c r="M14" s="132"/>
      <c r="N14" s="23"/>
      <c r="O14" s="23"/>
      <c r="P14" s="23"/>
      <c r="Q14" s="23"/>
      <c r="R14" s="23"/>
      <c r="S14" s="23"/>
      <c r="T14" s="23"/>
    </row>
    <row r="15" spans="1:20" s="57" customFormat="1" ht="23.25" customHeight="1" x14ac:dyDescent="0.3">
      <c r="A15" s="52"/>
      <c r="B15" s="53" t="s">
        <v>10</v>
      </c>
      <c r="C15" s="12"/>
      <c r="D15" s="3"/>
      <c r="E15" s="3"/>
      <c r="F15" s="54"/>
      <c r="G15" s="55"/>
      <c r="H15" s="55"/>
      <c r="I15" s="55"/>
      <c r="J15" s="55"/>
      <c r="K15" s="56"/>
      <c r="L15" s="60" t="s">
        <v>50</v>
      </c>
      <c r="M15" s="132"/>
      <c r="N15" s="23"/>
      <c r="O15" s="23"/>
      <c r="P15" s="23"/>
      <c r="Q15" s="23"/>
      <c r="R15" s="23"/>
      <c r="S15" s="23"/>
      <c r="T15" s="23"/>
    </row>
    <row r="16" spans="1:20" s="57" customFormat="1" ht="26.25" customHeight="1" thickBot="1" x14ac:dyDescent="0.35">
      <c r="A16" s="58"/>
      <c r="B16" s="126"/>
      <c r="C16" s="59"/>
      <c r="D16" s="3"/>
      <c r="E16" s="3"/>
      <c r="F16" s="54"/>
      <c r="G16" s="54"/>
      <c r="H16" s="54"/>
      <c r="I16" s="54"/>
      <c r="J16" s="54"/>
      <c r="K16" s="56"/>
      <c r="L16" s="99"/>
      <c r="M16" s="132"/>
      <c r="N16" s="23"/>
      <c r="O16" s="23"/>
      <c r="P16" s="23"/>
      <c r="Q16" s="23"/>
      <c r="R16" s="23"/>
      <c r="S16" s="23"/>
      <c r="T16" s="23"/>
    </row>
    <row r="17" spans="1:20" s="57" customFormat="1" ht="54.75" customHeight="1" x14ac:dyDescent="0.3">
      <c r="A17" s="181" t="s">
        <v>1</v>
      </c>
      <c r="B17" s="183" t="s">
        <v>12</v>
      </c>
      <c r="C17" s="183" t="s">
        <v>4</v>
      </c>
      <c r="D17" s="185" t="s">
        <v>0</v>
      </c>
      <c r="E17" s="187" t="s">
        <v>2</v>
      </c>
      <c r="F17" s="189" t="s">
        <v>24</v>
      </c>
      <c r="G17" s="190"/>
      <c r="H17" s="191"/>
      <c r="I17" s="189" t="s">
        <v>25</v>
      </c>
      <c r="J17" s="190"/>
      <c r="K17" s="191"/>
      <c r="L17" s="192" t="s">
        <v>5</v>
      </c>
      <c r="M17" s="132"/>
      <c r="N17" s="23"/>
      <c r="O17" s="23"/>
      <c r="P17" s="23"/>
      <c r="Q17" s="23"/>
      <c r="R17" s="23"/>
      <c r="S17" s="23"/>
      <c r="T17" s="23"/>
    </row>
    <row r="18" spans="1:20" s="57" customFormat="1" ht="48" customHeight="1" x14ac:dyDescent="0.3">
      <c r="A18" s="182"/>
      <c r="B18" s="184"/>
      <c r="C18" s="184"/>
      <c r="D18" s="186"/>
      <c r="E18" s="188"/>
      <c r="F18" s="78" t="s">
        <v>26</v>
      </c>
      <c r="G18" s="79" t="s">
        <v>27</v>
      </c>
      <c r="H18" s="80" t="s">
        <v>28</v>
      </c>
      <c r="I18" s="81" t="s">
        <v>26</v>
      </c>
      <c r="J18" s="79" t="s">
        <v>27</v>
      </c>
      <c r="K18" s="82" t="s">
        <v>28</v>
      </c>
      <c r="L18" s="193"/>
      <c r="M18" s="132"/>
      <c r="N18" s="23"/>
      <c r="O18" s="23"/>
      <c r="P18" s="23"/>
      <c r="Q18" s="23"/>
      <c r="R18" s="23"/>
      <c r="S18" s="23"/>
      <c r="T18" s="23"/>
    </row>
    <row r="19" spans="1:20" s="57" customFormat="1" ht="30" customHeight="1" thickBot="1" x14ac:dyDescent="0.35">
      <c r="A19" s="61">
        <v>1</v>
      </c>
      <c r="B19" s="62">
        <v>2</v>
      </c>
      <c r="C19" s="62">
        <v>3</v>
      </c>
      <c r="D19" s="63">
        <v>4</v>
      </c>
      <c r="E19" s="64">
        <v>5</v>
      </c>
      <c r="F19" s="83">
        <v>6</v>
      </c>
      <c r="G19" s="84">
        <v>7</v>
      </c>
      <c r="H19" s="85">
        <v>8</v>
      </c>
      <c r="I19" s="86">
        <v>9</v>
      </c>
      <c r="J19" s="84">
        <v>10</v>
      </c>
      <c r="K19" s="87">
        <v>11</v>
      </c>
      <c r="L19" s="88">
        <v>12</v>
      </c>
      <c r="M19" s="132"/>
      <c r="N19" s="23"/>
      <c r="O19" s="23"/>
      <c r="P19" s="23"/>
      <c r="Q19" s="23"/>
      <c r="R19" s="23"/>
      <c r="S19" s="23"/>
      <c r="T19" s="23"/>
    </row>
    <row r="20" spans="1:20" s="57" customFormat="1" ht="45" customHeight="1" x14ac:dyDescent="0.3">
      <c r="A20" s="143" t="s">
        <v>34</v>
      </c>
      <c r="B20" s="144"/>
      <c r="C20" s="145" t="s">
        <v>97</v>
      </c>
      <c r="D20" s="146"/>
      <c r="E20" s="147"/>
      <c r="F20" s="148"/>
      <c r="G20" s="149"/>
      <c r="H20" s="150"/>
      <c r="I20" s="151">
        <f>I21+I43</f>
        <v>0</v>
      </c>
      <c r="J20" s="149">
        <f>J21+J43</f>
        <v>0</v>
      </c>
      <c r="K20" s="152">
        <f>I20+J20</f>
        <v>0</v>
      </c>
      <c r="L20" s="153"/>
      <c r="M20" s="132"/>
      <c r="N20" s="23"/>
      <c r="O20" s="23"/>
      <c r="P20" s="23"/>
      <c r="Q20" s="23"/>
      <c r="R20" s="23"/>
      <c r="S20" s="23"/>
      <c r="T20" s="23"/>
    </row>
    <row r="21" spans="1:20" s="57" customFormat="1" ht="45" customHeight="1" x14ac:dyDescent="0.3">
      <c r="A21" s="138" t="s">
        <v>14</v>
      </c>
      <c r="B21" s="139"/>
      <c r="C21" s="123" t="s">
        <v>101</v>
      </c>
      <c r="D21" s="140"/>
      <c r="E21" s="141"/>
      <c r="F21" s="117"/>
      <c r="G21" s="118"/>
      <c r="H21" s="142"/>
      <c r="I21" s="119">
        <f>I22+I35</f>
        <v>0</v>
      </c>
      <c r="J21" s="118">
        <f>J22+J35</f>
        <v>0</v>
      </c>
      <c r="K21" s="120">
        <f>I21+J21</f>
        <v>0</v>
      </c>
      <c r="L21" s="121"/>
      <c r="M21" s="132"/>
      <c r="N21" s="23"/>
      <c r="O21" s="23"/>
      <c r="P21" s="23"/>
      <c r="Q21" s="23"/>
      <c r="R21" s="23"/>
      <c r="S21" s="23"/>
      <c r="T21" s="23"/>
    </row>
    <row r="22" spans="1:20" s="57" customFormat="1" ht="45" customHeight="1" outlineLevel="1" x14ac:dyDescent="0.3">
      <c r="A22" s="107" t="s">
        <v>45</v>
      </c>
      <c r="B22" s="108"/>
      <c r="C22" s="109" t="s">
        <v>30</v>
      </c>
      <c r="D22" s="110" t="s">
        <v>7</v>
      </c>
      <c r="E22" s="111">
        <f>SUM(E23:E34)</f>
        <v>20206.82</v>
      </c>
      <c r="F22" s="115"/>
      <c r="G22" s="114"/>
      <c r="H22" s="112"/>
      <c r="I22" s="113">
        <f t="shared" ref="I22:J22" si="0">SUM(I23:I34)</f>
        <v>0</v>
      </c>
      <c r="J22" s="114">
        <f t="shared" si="0"/>
        <v>0</v>
      </c>
      <c r="K22" s="112">
        <f>I22+J22</f>
        <v>0</v>
      </c>
      <c r="L22" s="116"/>
      <c r="M22" s="132"/>
      <c r="N22" s="23"/>
      <c r="O22" s="23"/>
      <c r="P22" s="23"/>
      <c r="Q22" s="23"/>
      <c r="R22" s="23"/>
      <c r="S22" s="23"/>
      <c r="T22" s="23"/>
    </row>
    <row r="23" spans="1:20" s="57" customFormat="1" ht="45" customHeight="1" outlineLevel="2" x14ac:dyDescent="0.3">
      <c r="A23" s="16" t="s">
        <v>71</v>
      </c>
      <c r="B23" s="17"/>
      <c r="C23" s="18" t="s">
        <v>60</v>
      </c>
      <c r="D23" s="89" t="s">
        <v>7</v>
      </c>
      <c r="E23" s="106">
        <f>1157.42</f>
        <v>1157.42</v>
      </c>
      <c r="F23" s="72"/>
      <c r="G23" s="19"/>
      <c r="H23" s="20">
        <f t="shared" ref="H23" si="1">F23+G23</f>
        <v>0</v>
      </c>
      <c r="I23" s="21">
        <f t="shared" ref="I23" si="2">E23*F23</f>
        <v>0</v>
      </c>
      <c r="J23" s="129">
        <f t="shared" ref="J23" si="3">E23*G23</f>
        <v>0</v>
      </c>
      <c r="K23" s="20">
        <f t="shared" ref="K23" si="4">I23+J23</f>
        <v>0</v>
      </c>
      <c r="L23" s="73" t="s">
        <v>85</v>
      </c>
      <c r="M23" s="132"/>
      <c r="N23" s="23"/>
      <c r="O23" s="23"/>
      <c r="P23" s="23"/>
      <c r="Q23" s="23"/>
      <c r="R23" s="23"/>
      <c r="S23" s="23"/>
      <c r="T23" s="23"/>
    </row>
    <row r="24" spans="1:20" s="57" customFormat="1" ht="45" customHeight="1" outlineLevel="2" x14ac:dyDescent="0.3">
      <c r="A24" s="16" t="s">
        <v>72</v>
      </c>
      <c r="B24" s="17"/>
      <c r="C24" s="18" t="s">
        <v>61</v>
      </c>
      <c r="D24" s="89" t="s">
        <v>7</v>
      </c>
      <c r="E24" s="106">
        <f>1181.74</f>
        <v>1181.74</v>
      </c>
      <c r="F24" s="72"/>
      <c r="G24" s="19"/>
      <c r="H24" s="20">
        <f t="shared" ref="H24:H34" si="5">F24+G24</f>
        <v>0</v>
      </c>
      <c r="I24" s="21">
        <f t="shared" ref="I24:I34" si="6">E24*F24</f>
        <v>0</v>
      </c>
      <c r="J24" s="129">
        <f t="shared" ref="J24:J34" si="7">E24*G24</f>
        <v>0</v>
      </c>
      <c r="K24" s="20">
        <f t="shared" ref="K24:K34" si="8">I24+J24</f>
        <v>0</v>
      </c>
      <c r="L24" s="73" t="s">
        <v>85</v>
      </c>
      <c r="M24" s="132"/>
      <c r="N24" s="23"/>
      <c r="O24" s="23"/>
      <c r="P24" s="23"/>
      <c r="Q24" s="23"/>
      <c r="R24" s="23"/>
      <c r="S24" s="23"/>
      <c r="T24" s="23"/>
    </row>
    <row r="25" spans="1:20" s="57" customFormat="1" ht="45" customHeight="1" outlineLevel="2" x14ac:dyDescent="0.3">
      <c r="A25" s="16" t="s">
        <v>73</v>
      </c>
      <c r="B25" s="17"/>
      <c r="C25" s="18" t="s">
        <v>62</v>
      </c>
      <c r="D25" s="89" t="s">
        <v>7</v>
      </c>
      <c r="E25" s="106">
        <f>1727.24</f>
        <v>1727.24</v>
      </c>
      <c r="F25" s="72"/>
      <c r="G25" s="19"/>
      <c r="H25" s="20">
        <f t="shared" si="5"/>
        <v>0</v>
      </c>
      <c r="I25" s="21">
        <f t="shared" si="6"/>
        <v>0</v>
      </c>
      <c r="J25" s="129">
        <f t="shared" si="7"/>
        <v>0</v>
      </c>
      <c r="K25" s="20">
        <f t="shared" si="8"/>
        <v>0</v>
      </c>
      <c r="L25" s="73" t="s">
        <v>85</v>
      </c>
      <c r="M25" s="132"/>
      <c r="N25" s="23"/>
      <c r="O25" s="23"/>
      <c r="P25" s="23"/>
      <c r="Q25" s="23"/>
      <c r="R25" s="23"/>
      <c r="S25" s="23"/>
      <c r="T25" s="23"/>
    </row>
    <row r="26" spans="1:20" s="57" customFormat="1" ht="45" customHeight="1" outlineLevel="2" x14ac:dyDescent="0.3">
      <c r="A26" s="16" t="s">
        <v>74</v>
      </c>
      <c r="B26" s="17"/>
      <c r="C26" s="18" t="s">
        <v>63</v>
      </c>
      <c r="D26" s="89" t="s">
        <v>7</v>
      </c>
      <c r="E26" s="106">
        <f>1727.24</f>
        <v>1727.24</v>
      </c>
      <c r="F26" s="72"/>
      <c r="G26" s="19"/>
      <c r="H26" s="20">
        <f t="shared" si="5"/>
        <v>0</v>
      </c>
      <c r="I26" s="21">
        <f t="shared" si="6"/>
        <v>0</v>
      </c>
      <c r="J26" s="129">
        <f t="shared" si="7"/>
        <v>0</v>
      </c>
      <c r="K26" s="20">
        <f t="shared" si="8"/>
        <v>0</v>
      </c>
      <c r="L26" s="73" t="s">
        <v>85</v>
      </c>
      <c r="M26" s="132"/>
      <c r="N26" s="23"/>
      <c r="O26" s="23"/>
      <c r="P26" s="23"/>
      <c r="Q26" s="23"/>
      <c r="R26" s="23"/>
      <c r="S26" s="23"/>
      <c r="T26" s="23"/>
    </row>
    <row r="27" spans="1:20" s="57" customFormat="1" ht="45" customHeight="1" outlineLevel="2" x14ac:dyDescent="0.3">
      <c r="A27" s="16" t="s">
        <v>75</v>
      </c>
      <c r="B27" s="17"/>
      <c r="C27" s="18" t="s">
        <v>64</v>
      </c>
      <c r="D27" s="89" t="s">
        <v>7</v>
      </c>
      <c r="E27" s="106">
        <f>1670.16</f>
        <v>1670.16</v>
      </c>
      <c r="F27" s="72"/>
      <c r="G27" s="19"/>
      <c r="H27" s="20">
        <f t="shared" si="5"/>
        <v>0</v>
      </c>
      <c r="I27" s="21">
        <f t="shared" si="6"/>
        <v>0</v>
      </c>
      <c r="J27" s="129">
        <f t="shared" si="7"/>
        <v>0</v>
      </c>
      <c r="K27" s="20">
        <f t="shared" si="8"/>
        <v>0</v>
      </c>
      <c r="L27" s="73" t="s">
        <v>85</v>
      </c>
      <c r="M27" s="132"/>
      <c r="N27" s="23"/>
      <c r="O27" s="23"/>
      <c r="P27" s="23"/>
      <c r="Q27" s="23"/>
      <c r="R27" s="23"/>
      <c r="S27" s="23"/>
      <c r="T27" s="23"/>
    </row>
    <row r="28" spans="1:20" s="57" customFormat="1" ht="45" customHeight="1" outlineLevel="2" x14ac:dyDescent="0.3">
      <c r="A28" s="16" t="s">
        <v>122</v>
      </c>
      <c r="B28" s="17"/>
      <c r="C28" s="18" t="s">
        <v>115</v>
      </c>
      <c r="D28" s="89" t="s">
        <v>7</v>
      </c>
      <c r="E28" s="106">
        <f>1772.94</f>
        <v>1772.94</v>
      </c>
      <c r="F28" s="72"/>
      <c r="G28" s="19"/>
      <c r="H28" s="20">
        <f t="shared" si="5"/>
        <v>0</v>
      </c>
      <c r="I28" s="21">
        <f t="shared" si="6"/>
        <v>0</v>
      </c>
      <c r="J28" s="129">
        <f t="shared" si="7"/>
        <v>0</v>
      </c>
      <c r="K28" s="20">
        <f t="shared" si="8"/>
        <v>0</v>
      </c>
      <c r="L28" s="73" t="s">
        <v>85</v>
      </c>
      <c r="M28" s="132"/>
      <c r="N28" s="23"/>
      <c r="O28" s="23"/>
      <c r="P28" s="23"/>
      <c r="Q28" s="23"/>
      <c r="R28" s="23"/>
      <c r="S28" s="23"/>
      <c r="T28" s="23"/>
    </row>
    <row r="29" spans="1:20" s="57" customFormat="1" ht="45" customHeight="1" outlineLevel="2" x14ac:dyDescent="0.3">
      <c r="A29" s="16" t="s">
        <v>123</v>
      </c>
      <c r="B29" s="17"/>
      <c r="C29" s="18" t="s">
        <v>116</v>
      </c>
      <c r="D29" s="89" t="s">
        <v>7</v>
      </c>
      <c r="E29" s="106">
        <f>1941.18</f>
        <v>1941.18</v>
      </c>
      <c r="F29" s="72"/>
      <c r="G29" s="19"/>
      <c r="H29" s="20">
        <f t="shared" si="5"/>
        <v>0</v>
      </c>
      <c r="I29" s="21">
        <f t="shared" si="6"/>
        <v>0</v>
      </c>
      <c r="J29" s="129">
        <f t="shared" si="7"/>
        <v>0</v>
      </c>
      <c r="K29" s="20">
        <f t="shared" si="8"/>
        <v>0</v>
      </c>
      <c r="L29" s="73" t="s">
        <v>87</v>
      </c>
      <c r="M29" s="132"/>
      <c r="N29" s="23"/>
      <c r="O29" s="23"/>
      <c r="P29" s="23"/>
      <c r="Q29" s="23"/>
      <c r="R29" s="23"/>
      <c r="S29" s="23"/>
      <c r="T29" s="23"/>
    </row>
    <row r="30" spans="1:20" s="57" customFormat="1" ht="45" customHeight="1" outlineLevel="2" x14ac:dyDescent="0.3">
      <c r="A30" s="16" t="s">
        <v>124</v>
      </c>
      <c r="B30" s="17"/>
      <c r="C30" s="18" t="s">
        <v>117</v>
      </c>
      <c r="D30" s="89" t="s">
        <v>7</v>
      </c>
      <c r="E30" s="106">
        <f>2120.68</f>
        <v>2120.6799999999998</v>
      </c>
      <c r="F30" s="72"/>
      <c r="G30" s="19"/>
      <c r="H30" s="20">
        <f t="shared" si="5"/>
        <v>0</v>
      </c>
      <c r="I30" s="21">
        <f t="shared" si="6"/>
        <v>0</v>
      </c>
      <c r="J30" s="129">
        <f t="shared" si="7"/>
        <v>0</v>
      </c>
      <c r="K30" s="20">
        <f t="shared" si="8"/>
        <v>0</v>
      </c>
      <c r="L30" s="73" t="s">
        <v>87</v>
      </c>
      <c r="M30" s="132"/>
      <c r="N30" s="23"/>
      <c r="O30" s="23"/>
      <c r="P30" s="23"/>
      <c r="Q30" s="23"/>
      <c r="R30" s="23"/>
      <c r="S30" s="23"/>
      <c r="T30" s="23"/>
    </row>
    <row r="31" spans="1:20" s="57" customFormat="1" ht="45" customHeight="1" outlineLevel="2" x14ac:dyDescent="0.3">
      <c r="A31" s="16" t="s">
        <v>125</v>
      </c>
      <c r="B31" s="17"/>
      <c r="C31" s="18" t="s">
        <v>118</v>
      </c>
      <c r="D31" s="89" t="s">
        <v>7</v>
      </c>
      <c r="E31" s="106">
        <f>2120.68</f>
        <v>2120.6799999999998</v>
      </c>
      <c r="F31" s="72"/>
      <c r="G31" s="19"/>
      <c r="H31" s="20">
        <f t="shared" si="5"/>
        <v>0</v>
      </c>
      <c r="I31" s="21">
        <f t="shared" si="6"/>
        <v>0</v>
      </c>
      <c r="J31" s="129">
        <f t="shared" si="7"/>
        <v>0</v>
      </c>
      <c r="K31" s="20">
        <f t="shared" si="8"/>
        <v>0</v>
      </c>
      <c r="L31" s="73" t="s">
        <v>87</v>
      </c>
      <c r="M31" s="132"/>
      <c r="N31" s="23"/>
      <c r="O31" s="23"/>
      <c r="P31" s="23"/>
      <c r="Q31" s="23"/>
      <c r="R31" s="23"/>
      <c r="S31" s="23"/>
      <c r="T31" s="23"/>
    </row>
    <row r="32" spans="1:20" s="57" customFormat="1" ht="45" customHeight="1" outlineLevel="2" x14ac:dyDescent="0.3">
      <c r="A32" s="16" t="s">
        <v>126</v>
      </c>
      <c r="B32" s="17"/>
      <c r="C32" s="18" t="s">
        <v>119</v>
      </c>
      <c r="D32" s="89" t="s">
        <v>7</v>
      </c>
      <c r="E32" s="106">
        <f>1398.36</f>
        <v>1398.36</v>
      </c>
      <c r="F32" s="72"/>
      <c r="G32" s="19"/>
      <c r="H32" s="20">
        <f t="shared" si="5"/>
        <v>0</v>
      </c>
      <c r="I32" s="21">
        <f t="shared" si="6"/>
        <v>0</v>
      </c>
      <c r="J32" s="129">
        <f t="shared" si="7"/>
        <v>0</v>
      </c>
      <c r="K32" s="20">
        <f t="shared" si="8"/>
        <v>0</v>
      </c>
      <c r="L32" s="73" t="s">
        <v>87</v>
      </c>
      <c r="M32" s="132"/>
      <c r="N32" s="23"/>
      <c r="O32" s="23"/>
      <c r="P32" s="23"/>
      <c r="Q32" s="23"/>
      <c r="R32" s="23"/>
      <c r="S32" s="23"/>
      <c r="T32" s="23"/>
    </row>
    <row r="33" spans="1:20" s="57" customFormat="1" ht="45" customHeight="1" outlineLevel="2" x14ac:dyDescent="0.3">
      <c r="A33" s="16" t="s">
        <v>127</v>
      </c>
      <c r="B33" s="17"/>
      <c r="C33" s="18" t="s">
        <v>120</v>
      </c>
      <c r="D33" s="89" t="s">
        <v>7</v>
      </c>
      <c r="E33" s="106">
        <f>1417.88</f>
        <v>1417.88</v>
      </c>
      <c r="F33" s="72"/>
      <c r="G33" s="19"/>
      <c r="H33" s="20">
        <f t="shared" si="5"/>
        <v>0</v>
      </c>
      <c r="I33" s="21">
        <f t="shared" si="6"/>
        <v>0</v>
      </c>
      <c r="J33" s="129">
        <f t="shared" si="7"/>
        <v>0</v>
      </c>
      <c r="K33" s="20">
        <f t="shared" si="8"/>
        <v>0</v>
      </c>
      <c r="L33" s="73" t="s">
        <v>87</v>
      </c>
      <c r="M33" s="132"/>
      <c r="N33" s="23"/>
      <c r="O33" s="23"/>
      <c r="P33" s="23"/>
      <c r="Q33" s="23"/>
      <c r="R33" s="23"/>
      <c r="S33" s="23"/>
      <c r="T33" s="23"/>
    </row>
    <row r="34" spans="1:20" s="57" customFormat="1" ht="45" customHeight="1" outlineLevel="2" x14ac:dyDescent="0.3">
      <c r="A34" s="16" t="s">
        <v>128</v>
      </c>
      <c r="B34" s="17"/>
      <c r="C34" s="18" t="s">
        <v>121</v>
      </c>
      <c r="D34" s="89" t="s">
        <v>7</v>
      </c>
      <c r="E34" s="106">
        <f>1971.3</f>
        <v>1971.3</v>
      </c>
      <c r="F34" s="72"/>
      <c r="G34" s="19"/>
      <c r="H34" s="20">
        <f t="shared" si="5"/>
        <v>0</v>
      </c>
      <c r="I34" s="21">
        <f t="shared" si="6"/>
        <v>0</v>
      </c>
      <c r="J34" s="129">
        <f t="shared" si="7"/>
        <v>0</v>
      </c>
      <c r="K34" s="20">
        <f t="shared" si="8"/>
        <v>0</v>
      </c>
      <c r="L34" s="73" t="s">
        <v>87</v>
      </c>
      <c r="M34" s="132"/>
      <c r="N34" s="23"/>
      <c r="O34" s="23"/>
      <c r="P34" s="23"/>
      <c r="Q34" s="23"/>
      <c r="R34" s="23"/>
      <c r="S34" s="23"/>
      <c r="T34" s="23"/>
    </row>
    <row r="35" spans="1:20" s="57" customFormat="1" ht="45" customHeight="1" outlineLevel="1" x14ac:dyDescent="0.3">
      <c r="A35" s="107" t="s">
        <v>46</v>
      </c>
      <c r="B35" s="108"/>
      <c r="C35" s="109" t="s">
        <v>15</v>
      </c>
      <c r="D35" s="110" t="s">
        <v>7</v>
      </c>
      <c r="E35" s="111">
        <f>SUM(E36:E42)</f>
        <v>2846.32</v>
      </c>
      <c r="F35" s="115"/>
      <c r="G35" s="114"/>
      <c r="H35" s="112"/>
      <c r="I35" s="113">
        <f>SUM(I36:I42)</f>
        <v>0</v>
      </c>
      <c r="J35" s="114">
        <f>SUM(J36:J42)</f>
        <v>0</v>
      </c>
      <c r="K35" s="112">
        <f>I35+J35</f>
        <v>0</v>
      </c>
      <c r="L35" s="155"/>
      <c r="M35" s="132"/>
      <c r="N35" s="23"/>
      <c r="O35" s="23"/>
      <c r="P35" s="23"/>
      <c r="Q35" s="23"/>
      <c r="R35" s="23"/>
      <c r="S35" s="23"/>
      <c r="T35" s="23"/>
    </row>
    <row r="36" spans="1:20" s="57" customFormat="1" ht="45" customHeight="1" outlineLevel="2" x14ac:dyDescent="0.3">
      <c r="A36" s="16" t="s">
        <v>76</v>
      </c>
      <c r="B36" s="17"/>
      <c r="C36" s="18" t="s">
        <v>60</v>
      </c>
      <c r="D36" s="89" t="s">
        <v>7</v>
      </c>
      <c r="E36" s="106">
        <f>319.3</f>
        <v>319.3</v>
      </c>
      <c r="F36" s="72"/>
      <c r="G36" s="19"/>
      <c r="H36" s="20">
        <f t="shared" ref="H36:H42" si="9">F36+G36</f>
        <v>0</v>
      </c>
      <c r="I36" s="21">
        <f t="shared" ref="I36:I42" si="10">E36*F36</f>
        <v>0</v>
      </c>
      <c r="J36" s="129">
        <f t="shared" ref="J36:J42" si="11">E36*G36</f>
        <v>0</v>
      </c>
      <c r="K36" s="20">
        <f t="shared" ref="K36:K42" si="12">I36+J36</f>
        <v>0</v>
      </c>
      <c r="L36" s="73" t="s">
        <v>52</v>
      </c>
      <c r="M36" s="132"/>
      <c r="N36" s="23"/>
      <c r="O36" s="23"/>
      <c r="P36" s="23"/>
      <c r="Q36" s="23"/>
      <c r="R36" s="23"/>
      <c r="S36" s="23"/>
      <c r="T36" s="23"/>
    </row>
    <row r="37" spans="1:20" s="57" customFormat="1" ht="45" customHeight="1" outlineLevel="2" x14ac:dyDescent="0.3">
      <c r="A37" s="16" t="s">
        <v>77</v>
      </c>
      <c r="B37" s="17"/>
      <c r="C37" s="18" t="s">
        <v>61</v>
      </c>
      <c r="D37" s="89" t="s">
        <v>7</v>
      </c>
      <c r="E37" s="106">
        <f>314.38</f>
        <v>314.38</v>
      </c>
      <c r="F37" s="72"/>
      <c r="G37" s="19"/>
      <c r="H37" s="20">
        <f t="shared" si="9"/>
        <v>0</v>
      </c>
      <c r="I37" s="21">
        <f t="shared" si="10"/>
        <v>0</v>
      </c>
      <c r="J37" s="129">
        <f t="shared" si="11"/>
        <v>0</v>
      </c>
      <c r="K37" s="20">
        <f t="shared" si="12"/>
        <v>0</v>
      </c>
      <c r="L37" s="73" t="s">
        <v>52</v>
      </c>
      <c r="M37" s="132"/>
      <c r="N37" s="23"/>
      <c r="O37" s="23"/>
      <c r="P37" s="23"/>
      <c r="Q37" s="23"/>
      <c r="R37" s="23"/>
      <c r="S37" s="23"/>
      <c r="T37" s="23"/>
    </row>
    <row r="38" spans="1:20" s="57" customFormat="1" ht="45" customHeight="1" outlineLevel="2" x14ac:dyDescent="0.3">
      <c r="A38" s="16" t="s">
        <v>86</v>
      </c>
      <c r="B38" s="17"/>
      <c r="C38" s="18" t="s">
        <v>62</v>
      </c>
      <c r="D38" s="89" t="s">
        <v>7</v>
      </c>
      <c r="E38" s="106">
        <f>515.66</f>
        <v>515.66</v>
      </c>
      <c r="F38" s="72"/>
      <c r="G38" s="19"/>
      <c r="H38" s="20">
        <f t="shared" si="9"/>
        <v>0</v>
      </c>
      <c r="I38" s="21">
        <f t="shared" si="10"/>
        <v>0</v>
      </c>
      <c r="J38" s="129">
        <f t="shared" si="11"/>
        <v>0</v>
      </c>
      <c r="K38" s="20">
        <f t="shared" si="12"/>
        <v>0</v>
      </c>
      <c r="L38" s="73" t="s">
        <v>52</v>
      </c>
      <c r="M38" s="132"/>
      <c r="N38" s="23"/>
      <c r="O38" s="23"/>
      <c r="P38" s="23"/>
      <c r="Q38" s="23"/>
      <c r="R38" s="23"/>
      <c r="S38" s="23"/>
      <c r="T38" s="23"/>
    </row>
    <row r="39" spans="1:20" s="57" customFormat="1" ht="45" customHeight="1" outlineLevel="2" x14ac:dyDescent="0.3">
      <c r="A39" s="16" t="s">
        <v>161</v>
      </c>
      <c r="B39" s="17"/>
      <c r="C39" s="18" t="s">
        <v>63</v>
      </c>
      <c r="D39" s="89" t="s">
        <v>7</v>
      </c>
      <c r="E39" s="106">
        <f>499.33</f>
        <v>499.33</v>
      </c>
      <c r="F39" s="72"/>
      <c r="G39" s="19"/>
      <c r="H39" s="20">
        <f t="shared" si="9"/>
        <v>0</v>
      </c>
      <c r="I39" s="21">
        <f t="shared" si="10"/>
        <v>0</v>
      </c>
      <c r="J39" s="129">
        <f t="shared" si="11"/>
        <v>0</v>
      </c>
      <c r="K39" s="20">
        <f t="shared" si="12"/>
        <v>0</v>
      </c>
      <c r="L39" s="73" t="s">
        <v>52</v>
      </c>
      <c r="M39" s="132"/>
      <c r="N39" s="23"/>
      <c r="O39" s="23"/>
      <c r="P39" s="23"/>
      <c r="Q39" s="23"/>
      <c r="R39" s="23"/>
      <c r="S39" s="23"/>
      <c r="T39" s="23"/>
    </row>
    <row r="40" spans="1:20" s="57" customFormat="1" ht="45" customHeight="1" outlineLevel="2" x14ac:dyDescent="0.3">
      <c r="A40" s="16" t="s">
        <v>162</v>
      </c>
      <c r="B40" s="17"/>
      <c r="C40" s="18" t="s">
        <v>64</v>
      </c>
      <c r="D40" s="89" t="s">
        <v>7</v>
      </c>
      <c r="E40" s="106">
        <f>479.48</f>
        <v>479.48</v>
      </c>
      <c r="F40" s="72"/>
      <c r="G40" s="19"/>
      <c r="H40" s="20">
        <f t="shared" si="9"/>
        <v>0</v>
      </c>
      <c r="I40" s="21">
        <f t="shared" si="10"/>
        <v>0</v>
      </c>
      <c r="J40" s="129">
        <f t="shared" si="11"/>
        <v>0</v>
      </c>
      <c r="K40" s="20">
        <f t="shared" si="12"/>
        <v>0</v>
      </c>
      <c r="L40" s="73" t="s">
        <v>52</v>
      </c>
      <c r="M40" s="132"/>
      <c r="N40" s="23"/>
      <c r="O40" s="23"/>
      <c r="P40" s="23"/>
      <c r="Q40" s="23"/>
      <c r="R40" s="23"/>
      <c r="S40" s="23"/>
      <c r="T40" s="23"/>
    </row>
    <row r="41" spans="1:20" s="57" customFormat="1" ht="45" customHeight="1" outlineLevel="2" x14ac:dyDescent="0.3">
      <c r="A41" s="16" t="s">
        <v>163</v>
      </c>
      <c r="B41" s="17"/>
      <c r="C41" s="18" t="s">
        <v>115</v>
      </c>
      <c r="D41" s="89" t="s">
        <v>7</v>
      </c>
      <c r="E41" s="106">
        <f>473.8</f>
        <v>473.8</v>
      </c>
      <c r="F41" s="72"/>
      <c r="G41" s="19"/>
      <c r="H41" s="20">
        <f t="shared" si="9"/>
        <v>0</v>
      </c>
      <c r="I41" s="21">
        <f t="shared" si="10"/>
        <v>0</v>
      </c>
      <c r="J41" s="129">
        <f t="shared" si="11"/>
        <v>0</v>
      </c>
      <c r="K41" s="20">
        <f t="shared" si="12"/>
        <v>0</v>
      </c>
      <c r="L41" s="73" t="s">
        <v>52</v>
      </c>
      <c r="M41" s="132"/>
      <c r="N41" s="23"/>
      <c r="O41" s="23"/>
      <c r="P41" s="23"/>
      <c r="Q41" s="23"/>
      <c r="R41" s="23"/>
      <c r="S41" s="23"/>
      <c r="T41" s="23"/>
    </row>
    <row r="42" spans="1:20" s="57" customFormat="1" ht="45" customHeight="1" outlineLevel="2" x14ac:dyDescent="0.3">
      <c r="A42" s="16" t="s">
        <v>164</v>
      </c>
      <c r="B42" s="17"/>
      <c r="C42" s="18" t="s">
        <v>116</v>
      </c>
      <c r="D42" s="89" t="s">
        <v>7</v>
      </c>
      <c r="E42" s="106">
        <f>244.37</f>
        <v>244.37</v>
      </c>
      <c r="F42" s="72"/>
      <c r="G42" s="19"/>
      <c r="H42" s="20">
        <f t="shared" si="9"/>
        <v>0</v>
      </c>
      <c r="I42" s="21">
        <f t="shared" si="10"/>
        <v>0</v>
      </c>
      <c r="J42" s="129">
        <f t="shared" si="11"/>
        <v>0</v>
      </c>
      <c r="K42" s="20">
        <f t="shared" si="12"/>
        <v>0</v>
      </c>
      <c r="L42" s="73" t="s">
        <v>52</v>
      </c>
      <c r="M42" s="132"/>
      <c r="N42" s="23"/>
      <c r="O42" s="23"/>
      <c r="P42" s="23"/>
      <c r="Q42" s="23"/>
      <c r="R42" s="23"/>
      <c r="S42" s="23"/>
      <c r="T42" s="23"/>
    </row>
    <row r="43" spans="1:20" s="57" customFormat="1" ht="45" customHeight="1" x14ac:dyDescent="0.3">
      <c r="A43" s="138" t="s">
        <v>39</v>
      </c>
      <c r="B43" s="139"/>
      <c r="C43" s="123" t="s">
        <v>100</v>
      </c>
      <c r="D43" s="140"/>
      <c r="E43" s="141"/>
      <c r="F43" s="117"/>
      <c r="G43" s="118"/>
      <c r="H43" s="142"/>
      <c r="I43" s="119">
        <f>I44</f>
        <v>0</v>
      </c>
      <c r="J43" s="118">
        <f>J44</f>
        <v>0</v>
      </c>
      <c r="K43" s="120">
        <f>I43+J43</f>
        <v>0</v>
      </c>
      <c r="L43" s="121"/>
      <c r="M43" s="132"/>
      <c r="N43" s="23"/>
      <c r="O43" s="23"/>
      <c r="P43" s="23"/>
      <c r="Q43" s="23"/>
      <c r="R43" s="23"/>
      <c r="S43" s="23"/>
      <c r="T43" s="23"/>
    </row>
    <row r="44" spans="1:20" s="57" customFormat="1" ht="45" customHeight="1" outlineLevel="1" x14ac:dyDescent="0.3">
      <c r="A44" s="107" t="s">
        <v>51</v>
      </c>
      <c r="B44" s="108"/>
      <c r="C44" s="109" t="s">
        <v>30</v>
      </c>
      <c r="D44" s="110" t="s">
        <v>7</v>
      </c>
      <c r="E44" s="111">
        <f>SUM(E45:E48)</f>
        <v>6215.46</v>
      </c>
      <c r="F44" s="115"/>
      <c r="G44" s="114"/>
      <c r="H44" s="112"/>
      <c r="I44" s="113">
        <f t="shared" ref="I44:J44" si="13">SUM(I45:I48)</f>
        <v>0</v>
      </c>
      <c r="J44" s="114">
        <f t="shared" si="13"/>
        <v>0</v>
      </c>
      <c r="K44" s="112">
        <f>I44+J44</f>
        <v>0</v>
      </c>
      <c r="L44" s="116"/>
      <c r="M44" s="132"/>
      <c r="N44" s="23"/>
      <c r="O44" s="23"/>
      <c r="P44" s="23"/>
      <c r="Q44" s="23"/>
      <c r="R44" s="23"/>
      <c r="S44" s="23"/>
      <c r="T44" s="23"/>
    </row>
    <row r="45" spans="1:20" s="57" customFormat="1" ht="45" customHeight="1" outlineLevel="2" x14ac:dyDescent="0.3">
      <c r="A45" s="16" t="s">
        <v>78</v>
      </c>
      <c r="B45" s="17"/>
      <c r="C45" s="18" t="s">
        <v>65</v>
      </c>
      <c r="D45" s="89" t="s">
        <v>7</v>
      </c>
      <c r="E45" s="106">
        <f>1922.64</f>
        <v>1922.64</v>
      </c>
      <c r="F45" s="72"/>
      <c r="G45" s="19"/>
      <c r="H45" s="20">
        <f t="shared" ref="H45:H48" si="14">F45+G45</f>
        <v>0</v>
      </c>
      <c r="I45" s="21">
        <f t="shared" ref="I45:I48" si="15">E45*F45</f>
        <v>0</v>
      </c>
      <c r="J45" s="129">
        <f t="shared" ref="J45:J48" si="16">E45*G45</f>
        <v>0</v>
      </c>
      <c r="K45" s="20">
        <f t="shared" ref="K45:K48" si="17">I45+J45</f>
        <v>0</v>
      </c>
      <c r="L45" s="73" t="s">
        <v>87</v>
      </c>
      <c r="M45" s="132"/>
      <c r="N45" s="23"/>
      <c r="O45" s="23"/>
      <c r="P45" s="23"/>
      <c r="Q45" s="23"/>
      <c r="R45" s="23"/>
      <c r="S45" s="23"/>
      <c r="T45" s="23"/>
    </row>
    <row r="46" spans="1:20" s="57" customFormat="1" ht="45" customHeight="1" outlineLevel="2" x14ac:dyDescent="0.3">
      <c r="A46" s="16" t="s">
        <v>79</v>
      </c>
      <c r="B46" s="17"/>
      <c r="C46" s="18" t="s">
        <v>66</v>
      </c>
      <c r="D46" s="89" t="s">
        <v>7</v>
      </c>
      <c r="E46" s="106">
        <f>1442.47</f>
        <v>1442.47</v>
      </c>
      <c r="F46" s="72"/>
      <c r="G46" s="19"/>
      <c r="H46" s="20">
        <f t="shared" si="14"/>
        <v>0</v>
      </c>
      <c r="I46" s="21">
        <f t="shared" si="15"/>
        <v>0</v>
      </c>
      <c r="J46" s="129">
        <f t="shared" si="16"/>
        <v>0</v>
      </c>
      <c r="K46" s="20">
        <f t="shared" si="17"/>
        <v>0</v>
      </c>
      <c r="L46" s="73" t="s">
        <v>87</v>
      </c>
      <c r="M46" s="132"/>
      <c r="N46" s="23"/>
      <c r="O46" s="23"/>
      <c r="P46" s="23"/>
      <c r="Q46" s="23"/>
      <c r="R46" s="23"/>
      <c r="S46" s="23"/>
      <c r="T46" s="23"/>
    </row>
    <row r="47" spans="1:20" s="57" customFormat="1" ht="45" customHeight="1" outlineLevel="2" x14ac:dyDescent="0.3">
      <c r="A47" s="16" t="s">
        <v>80</v>
      </c>
      <c r="B47" s="17"/>
      <c r="C47" s="18" t="s">
        <v>67</v>
      </c>
      <c r="D47" s="89" t="s">
        <v>7</v>
      </c>
      <c r="E47" s="106">
        <f>1442.47</f>
        <v>1442.47</v>
      </c>
      <c r="F47" s="72"/>
      <c r="G47" s="19"/>
      <c r="H47" s="20">
        <f t="shared" si="14"/>
        <v>0</v>
      </c>
      <c r="I47" s="21">
        <f t="shared" si="15"/>
        <v>0</v>
      </c>
      <c r="J47" s="129">
        <f t="shared" si="16"/>
        <v>0</v>
      </c>
      <c r="K47" s="20">
        <f t="shared" si="17"/>
        <v>0</v>
      </c>
      <c r="L47" s="73" t="s">
        <v>87</v>
      </c>
      <c r="M47" s="132"/>
      <c r="N47" s="23"/>
      <c r="O47" s="23"/>
      <c r="P47" s="23"/>
      <c r="Q47" s="23"/>
      <c r="R47" s="23"/>
      <c r="S47" s="23"/>
      <c r="T47" s="23"/>
    </row>
    <row r="48" spans="1:20" s="57" customFormat="1" ht="45" customHeight="1" outlineLevel="2" x14ac:dyDescent="0.3">
      <c r="A48" s="16" t="s">
        <v>81</v>
      </c>
      <c r="B48" s="17"/>
      <c r="C48" s="18" t="s">
        <v>68</v>
      </c>
      <c r="D48" s="89" t="s">
        <v>7</v>
      </c>
      <c r="E48" s="106">
        <f>1407.88</f>
        <v>1407.88</v>
      </c>
      <c r="F48" s="72"/>
      <c r="G48" s="19"/>
      <c r="H48" s="20">
        <f t="shared" si="14"/>
        <v>0</v>
      </c>
      <c r="I48" s="21">
        <f t="shared" si="15"/>
        <v>0</v>
      </c>
      <c r="J48" s="129">
        <f t="shared" si="16"/>
        <v>0</v>
      </c>
      <c r="K48" s="20">
        <f t="shared" si="17"/>
        <v>0</v>
      </c>
      <c r="L48" s="73" t="s">
        <v>87</v>
      </c>
      <c r="M48" s="132"/>
      <c r="N48" s="23"/>
      <c r="O48" s="23"/>
      <c r="P48" s="23"/>
      <c r="Q48" s="23"/>
      <c r="R48" s="23"/>
      <c r="S48" s="23"/>
      <c r="T48" s="23"/>
    </row>
    <row r="49" spans="1:20" s="57" customFormat="1" ht="45" customHeight="1" x14ac:dyDescent="0.3">
      <c r="A49" s="143" t="s">
        <v>33</v>
      </c>
      <c r="B49" s="144"/>
      <c r="C49" s="145" t="s">
        <v>98</v>
      </c>
      <c r="D49" s="146"/>
      <c r="E49" s="147"/>
      <c r="F49" s="148"/>
      <c r="G49" s="149"/>
      <c r="H49" s="150"/>
      <c r="I49" s="151">
        <f>I50</f>
        <v>0</v>
      </c>
      <c r="J49" s="149">
        <f>J50</f>
        <v>0</v>
      </c>
      <c r="K49" s="152">
        <f>I49+J49</f>
        <v>0</v>
      </c>
      <c r="L49" s="153"/>
      <c r="M49" s="132"/>
      <c r="N49" s="23"/>
      <c r="O49" s="23"/>
      <c r="P49" s="23"/>
      <c r="Q49" s="23"/>
      <c r="R49" s="23"/>
      <c r="S49" s="23"/>
      <c r="T49" s="23"/>
    </row>
    <row r="50" spans="1:20" s="57" customFormat="1" ht="45" customHeight="1" x14ac:dyDescent="0.3">
      <c r="A50" s="138" t="s">
        <v>16</v>
      </c>
      <c r="B50" s="139"/>
      <c r="C50" s="123" t="s">
        <v>99</v>
      </c>
      <c r="D50" s="140"/>
      <c r="E50" s="141"/>
      <c r="F50" s="117"/>
      <c r="G50" s="118"/>
      <c r="H50" s="142"/>
      <c r="I50" s="119">
        <f>I51+I60</f>
        <v>0</v>
      </c>
      <c r="J50" s="118">
        <f>J51+J60</f>
        <v>0</v>
      </c>
      <c r="K50" s="120">
        <f>I50+J50</f>
        <v>0</v>
      </c>
      <c r="L50" s="121"/>
      <c r="M50" s="132"/>
      <c r="N50" s="23"/>
      <c r="O50" s="23"/>
      <c r="P50" s="23"/>
      <c r="Q50" s="23"/>
      <c r="R50" s="23"/>
      <c r="S50" s="23"/>
      <c r="T50" s="23"/>
    </row>
    <row r="51" spans="1:20" s="57" customFormat="1" ht="45" customHeight="1" outlineLevel="1" x14ac:dyDescent="0.3">
      <c r="A51" s="107" t="s">
        <v>47</v>
      </c>
      <c r="B51" s="108"/>
      <c r="C51" s="109" t="s">
        <v>30</v>
      </c>
      <c r="D51" s="110" t="s">
        <v>7</v>
      </c>
      <c r="E51" s="111">
        <f>SUM(E52:E59)</f>
        <v>13142.72</v>
      </c>
      <c r="F51" s="115"/>
      <c r="G51" s="114"/>
      <c r="H51" s="112"/>
      <c r="I51" s="113">
        <f t="shared" ref="I51:J51" si="18">SUM(I52:I59)</f>
        <v>0</v>
      </c>
      <c r="J51" s="114">
        <f t="shared" si="18"/>
        <v>0</v>
      </c>
      <c r="K51" s="112">
        <f>I51+J51</f>
        <v>0</v>
      </c>
      <c r="L51" s="116"/>
      <c r="M51" s="132"/>
      <c r="N51" s="23"/>
      <c r="O51" s="23"/>
      <c r="P51" s="23"/>
      <c r="Q51" s="23"/>
      <c r="R51" s="23"/>
      <c r="S51" s="23"/>
      <c r="T51" s="23"/>
    </row>
    <row r="52" spans="1:20" s="57" customFormat="1" ht="45" customHeight="1" outlineLevel="2" x14ac:dyDescent="0.3">
      <c r="A52" s="16" t="s">
        <v>129</v>
      </c>
      <c r="B52" s="17"/>
      <c r="C52" s="18" t="s">
        <v>35</v>
      </c>
      <c r="D52" s="89" t="s">
        <v>7</v>
      </c>
      <c r="E52" s="106">
        <f>2150.66</f>
        <v>2150.66</v>
      </c>
      <c r="F52" s="72"/>
      <c r="G52" s="19"/>
      <c r="H52" s="20">
        <f t="shared" ref="H52:H59" si="19">F52+G52</f>
        <v>0</v>
      </c>
      <c r="I52" s="21">
        <f t="shared" ref="I52:I59" si="20">E52*F52</f>
        <v>0</v>
      </c>
      <c r="J52" s="129">
        <f t="shared" ref="J52:J59" si="21">E52*G52</f>
        <v>0</v>
      </c>
      <c r="K52" s="20">
        <f t="shared" ref="K52:K59" si="22">I52+J52</f>
        <v>0</v>
      </c>
      <c r="L52" s="73" t="s">
        <v>87</v>
      </c>
      <c r="M52" s="132"/>
      <c r="N52" s="23"/>
      <c r="O52" s="23"/>
      <c r="P52" s="23"/>
      <c r="Q52" s="23"/>
      <c r="R52" s="23"/>
      <c r="S52" s="23"/>
      <c r="T52" s="23"/>
    </row>
    <row r="53" spans="1:20" s="57" customFormat="1" ht="45" customHeight="1" outlineLevel="2" x14ac:dyDescent="0.3">
      <c r="A53" s="16" t="s">
        <v>130</v>
      </c>
      <c r="B53" s="17"/>
      <c r="C53" s="18" t="s">
        <v>36</v>
      </c>
      <c r="D53" s="89" t="s">
        <v>7</v>
      </c>
      <c r="E53" s="106">
        <f>1413.05</f>
        <v>1413.05</v>
      </c>
      <c r="F53" s="72"/>
      <c r="G53" s="19"/>
      <c r="H53" s="20">
        <f t="shared" si="19"/>
        <v>0</v>
      </c>
      <c r="I53" s="21">
        <f t="shared" si="20"/>
        <v>0</v>
      </c>
      <c r="J53" s="129">
        <f t="shared" si="21"/>
        <v>0</v>
      </c>
      <c r="K53" s="20">
        <f t="shared" si="22"/>
        <v>0</v>
      </c>
      <c r="L53" s="73" t="s">
        <v>87</v>
      </c>
      <c r="M53" s="132"/>
      <c r="N53" s="23"/>
      <c r="O53" s="23"/>
      <c r="P53" s="23"/>
      <c r="Q53" s="23"/>
      <c r="R53" s="23"/>
      <c r="S53" s="23"/>
      <c r="T53" s="23"/>
    </row>
    <row r="54" spans="1:20" s="57" customFormat="1" ht="45" customHeight="1" outlineLevel="2" x14ac:dyDescent="0.3">
      <c r="A54" s="16" t="s">
        <v>131</v>
      </c>
      <c r="B54" s="17"/>
      <c r="C54" s="18" t="s">
        <v>37</v>
      </c>
      <c r="D54" s="89" t="s">
        <v>7</v>
      </c>
      <c r="E54" s="106">
        <f>1972.08</f>
        <v>1972.08</v>
      </c>
      <c r="F54" s="72"/>
      <c r="G54" s="19"/>
      <c r="H54" s="20">
        <f t="shared" si="19"/>
        <v>0</v>
      </c>
      <c r="I54" s="21">
        <f t="shared" si="20"/>
        <v>0</v>
      </c>
      <c r="J54" s="129">
        <f t="shared" si="21"/>
        <v>0</v>
      </c>
      <c r="K54" s="20">
        <f t="shared" si="22"/>
        <v>0</v>
      </c>
      <c r="L54" s="73" t="s">
        <v>87</v>
      </c>
      <c r="M54" s="132"/>
      <c r="N54" s="23"/>
      <c r="O54" s="23"/>
      <c r="P54" s="23"/>
      <c r="Q54" s="23"/>
      <c r="R54" s="23"/>
      <c r="S54" s="23"/>
      <c r="T54" s="23"/>
    </row>
    <row r="55" spans="1:20" s="57" customFormat="1" ht="45" customHeight="1" outlineLevel="2" x14ac:dyDescent="0.3">
      <c r="A55" s="16" t="s">
        <v>132</v>
      </c>
      <c r="B55" s="17"/>
      <c r="C55" s="18" t="s">
        <v>38</v>
      </c>
      <c r="D55" s="89" t="s">
        <v>7</v>
      </c>
      <c r="E55" s="106">
        <f>1412.57</f>
        <v>1412.57</v>
      </c>
      <c r="F55" s="72"/>
      <c r="G55" s="19"/>
      <c r="H55" s="20">
        <f t="shared" si="19"/>
        <v>0</v>
      </c>
      <c r="I55" s="21">
        <f t="shared" si="20"/>
        <v>0</v>
      </c>
      <c r="J55" s="129">
        <f t="shared" si="21"/>
        <v>0</v>
      </c>
      <c r="K55" s="20">
        <f t="shared" si="22"/>
        <v>0</v>
      </c>
      <c r="L55" s="73" t="s">
        <v>85</v>
      </c>
      <c r="M55" s="132"/>
      <c r="N55" s="23"/>
      <c r="O55" s="23"/>
      <c r="P55" s="23"/>
      <c r="Q55" s="23"/>
      <c r="R55" s="23"/>
      <c r="S55" s="23"/>
      <c r="T55" s="23"/>
    </row>
    <row r="56" spans="1:20" s="57" customFormat="1" ht="45" customHeight="1" outlineLevel="2" x14ac:dyDescent="0.3">
      <c r="A56" s="16" t="s">
        <v>133</v>
      </c>
      <c r="B56" s="17"/>
      <c r="C56" s="18" t="s">
        <v>88</v>
      </c>
      <c r="D56" s="89" t="s">
        <v>7</v>
      </c>
      <c r="E56" s="106">
        <v>1517.71</v>
      </c>
      <c r="F56" s="72"/>
      <c r="G56" s="19"/>
      <c r="H56" s="20">
        <f t="shared" si="19"/>
        <v>0</v>
      </c>
      <c r="I56" s="21">
        <f t="shared" si="20"/>
        <v>0</v>
      </c>
      <c r="J56" s="129">
        <f t="shared" si="21"/>
        <v>0</v>
      </c>
      <c r="K56" s="20">
        <f t="shared" si="22"/>
        <v>0</v>
      </c>
      <c r="L56" s="73" t="s">
        <v>85</v>
      </c>
      <c r="M56" s="132"/>
      <c r="N56" s="23"/>
      <c r="O56" s="23"/>
      <c r="P56" s="23"/>
      <c r="Q56" s="23"/>
      <c r="R56" s="23"/>
      <c r="S56" s="23"/>
      <c r="T56" s="23"/>
    </row>
    <row r="57" spans="1:20" s="57" customFormat="1" ht="45" customHeight="1" outlineLevel="2" x14ac:dyDescent="0.3">
      <c r="A57" s="16" t="s">
        <v>134</v>
      </c>
      <c r="B57" s="17"/>
      <c r="C57" s="18" t="s">
        <v>89</v>
      </c>
      <c r="D57" s="89" t="s">
        <v>7</v>
      </c>
      <c r="E57" s="106">
        <f>1741.39</f>
        <v>1741.39</v>
      </c>
      <c r="F57" s="72"/>
      <c r="G57" s="19"/>
      <c r="H57" s="20">
        <f t="shared" si="19"/>
        <v>0</v>
      </c>
      <c r="I57" s="21">
        <f t="shared" si="20"/>
        <v>0</v>
      </c>
      <c r="J57" s="129">
        <f t="shared" si="21"/>
        <v>0</v>
      </c>
      <c r="K57" s="20">
        <f t="shared" si="22"/>
        <v>0</v>
      </c>
      <c r="L57" s="73" t="s">
        <v>85</v>
      </c>
      <c r="M57" s="132"/>
      <c r="N57" s="23"/>
      <c r="O57" s="23"/>
      <c r="P57" s="23"/>
      <c r="Q57" s="23"/>
      <c r="R57" s="23"/>
      <c r="S57" s="23"/>
      <c r="T57" s="23"/>
    </row>
    <row r="58" spans="1:20" s="57" customFormat="1" ht="45" customHeight="1" outlineLevel="2" x14ac:dyDescent="0.3">
      <c r="A58" s="16" t="s">
        <v>135</v>
      </c>
      <c r="B58" s="17"/>
      <c r="C58" s="18" t="s">
        <v>94</v>
      </c>
      <c r="D58" s="89" t="s">
        <v>7</v>
      </c>
      <c r="E58" s="106">
        <f>1191.27</f>
        <v>1191.27</v>
      </c>
      <c r="F58" s="72"/>
      <c r="G58" s="19"/>
      <c r="H58" s="20">
        <f t="shared" si="19"/>
        <v>0</v>
      </c>
      <c r="I58" s="21">
        <f t="shared" si="20"/>
        <v>0</v>
      </c>
      <c r="J58" s="129">
        <f t="shared" si="21"/>
        <v>0</v>
      </c>
      <c r="K58" s="20">
        <f t="shared" si="22"/>
        <v>0</v>
      </c>
      <c r="L58" s="73" t="s">
        <v>85</v>
      </c>
      <c r="M58" s="132"/>
      <c r="N58" s="23"/>
      <c r="O58" s="23"/>
      <c r="P58" s="23"/>
      <c r="Q58" s="23"/>
      <c r="R58" s="23"/>
      <c r="S58" s="23"/>
      <c r="T58" s="23"/>
    </row>
    <row r="59" spans="1:20" s="57" customFormat="1" ht="45" customHeight="1" outlineLevel="2" x14ac:dyDescent="0.3">
      <c r="A59" s="158" t="s">
        <v>136</v>
      </c>
      <c r="B59" s="17"/>
      <c r="C59" s="159" t="s">
        <v>95</v>
      </c>
      <c r="D59" s="160" t="s">
        <v>7</v>
      </c>
      <c r="E59" s="161">
        <f>1743.99</f>
        <v>1743.99</v>
      </c>
      <c r="F59" s="162"/>
      <c r="G59" s="19"/>
      <c r="H59" s="20">
        <f t="shared" si="19"/>
        <v>0</v>
      </c>
      <c r="I59" s="163">
        <f t="shared" si="20"/>
        <v>0</v>
      </c>
      <c r="J59" s="129">
        <f t="shared" si="21"/>
        <v>0</v>
      </c>
      <c r="K59" s="20">
        <f t="shared" si="22"/>
        <v>0</v>
      </c>
      <c r="L59" s="164" t="s">
        <v>85</v>
      </c>
      <c r="M59" s="132"/>
      <c r="N59" s="23"/>
      <c r="O59" s="23"/>
      <c r="P59" s="23"/>
      <c r="Q59" s="23"/>
      <c r="R59" s="23"/>
      <c r="S59" s="23"/>
      <c r="T59" s="23"/>
    </row>
    <row r="60" spans="1:20" s="57" customFormat="1" ht="45" customHeight="1" outlineLevel="1" x14ac:dyDescent="0.3">
      <c r="A60" s="107" t="s">
        <v>48</v>
      </c>
      <c r="B60" s="108"/>
      <c r="C60" s="109" t="s">
        <v>15</v>
      </c>
      <c r="D60" s="110" t="s">
        <v>7</v>
      </c>
      <c r="E60" s="111">
        <f>SUM(E61:E65)</f>
        <v>2144.88</v>
      </c>
      <c r="F60" s="115"/>
      <c r="G60" s="114"/>
      <c r="H60" s="112"/>
      <c r="I60" s="113">
        <f t="shared" ref="I60:J60" si="23">SUM(I61:I65)</f>
        <v>0</v>
      </c>
      <c r="J60" s="114">
        <f t="shared" si="23"/>
        <v>0</v>
      </c>
      <c r="K60" s="112">
        <f>I60+J60</f>
        <v>0</v>
      </c>
      <c r="L60" s="155"/>
      <c r="M60" s="132"/>
      <c r="N60" s="23"/>
      <c r="O60" s="23"/>
      <c r="P60" s="23"/>
      <c r="Q60" s="23"/>
      <c r="R60" s="23"/>
      <c r="S60" s="23"/>
      <c r="T60" s="23"/>
    </row>
    <row r="61" spans="1:20" s="57" customFormat="1" ht="45" customHeight="1" outlineLevel="2" x14ac:dyDescent="0.3">
      <c r="A61" s="16" t="s">
        <v>165</v>
      </c>
      <c r="B61" s="17"/>
      <c r="C61" s="18" t="s">
        <v>38</v>
      </c>
      <c r="D61" s="89" t="s">
        <v>7</v>
      </c>
      <c r="E61" s="106">
        <f>376.4</f>
        <v>376.4</v>
      </c>
      <c r="F61" s="72"/>
      <c r="G61" s="19"/>
      <c r="H61" s="20">
        <f t="shared" ref="H61:H65" si="24">F61+G61</f>
        <v>0</v>
      </c>
      <c r="I61" s="21">
        <f t="shared" ref="I61:I65" si="25">E61*F61</f>
        <v>0</v>
      </c>
      <c r="J61" s="129">
        <f t="shared" ref="J61:J65" si="26">E61*G61</f>
        <v>0</v>
      </c>
      <c r="K61" s="20">
        <f t="shared" ref="K61:K65" si="27">I61+J61</f>
        <v>0</v>
      </c>
      <c r="L61" s="73" t="s">
        <v>52</v>
      </c>
      <c r="M61" s="132"/>
      <c r="N61" s="23"/>
      <c r="O61" s="23"/>
      <c r="P61" s="23"/>
      <c r="Q61" s="23"/>
      <c r="R61" s="23"/>
      <c r="S61" s="23"/>
      <c r="T61" s="23"/>
    </row>
    <row r="62" spans="1:20" s="57" customFormat="1" ht="45" customHeight="1" outlineLevel="2" x14ac:dyDescent="0.3">
      <c r="A62" s="16" t="s">
        <v>166</v>
      </c>
      <c r="B62" s="17"/>
      <c r="C62" s="18" t="s">
        <v>88</v>
      </c>
      <c r="D62" s="89" t="s">
        <v>7</v>
      </c>
      <c r="E62" s="106">
        <v>403.94</v>
      </c>
      <c r="F62" s="72"/>
      <c r="G62" s="19"/>
      <c r="H62" s="20">
        <f t="shared" si="24"/>
        <v>0</v>
      </c>
      <c r="I62" s="21">
        <f t="shared" si="25"/>
        <v>0</v>
      </c>
      <c r="J62" s="129">
        <f t="shared" si="26"/>
        <v>0</v>
      </c>
      <c r="K62" s="20">
        <f t="shared" si="27"/>
        <v>0</v>
      </c>
      <c r="L62" s="73" t="s">
        <v>52</v>
      </c>
      <c r="M62" s="132"/>
      <c r="N62" s="23"/>
      <c r="O62" s="23"/>
      <c r="P62" s="23"/>
      <c r="Q62" s="23"/>
      <c r="R62" s="23"/>
      <c r="S62" s="23"/>
      <c r="T62" s="23"/>
    </row>
    <row r="63" spans="1:20" s="57" customFormat="1" ht="45" customHeight="1" outlineLevel="2" x14ac:dyDescent="0.3">
      <c r="A63" s="16" t="s">
        <v>167</v>
      </c>
      <c r="B63" s="17"/>
      <c r="C63" s="18" t="s">
        <v>89</v>
      </c>
      <c r="D63" s="89" t="s">
        <v>7</v>
      </c>
      <c r="E63" s="106">
        <f>518.56</f>
        <v>518.55999999999995</v>
      </c>
      <c r="F63" s="72"/>
      <c r="G63" s="19"/>
      <c r="H63" s="20">
        <f t="shared" si="24"/>
        <v>0</v>
      </c>
      <c r="I63" s="21">
        <f t="shared" si="25"/>
        <v>0</v>
      </c>
      <c r="J63" s="129">
        <f t="shared" si="26"/>
        <v>0</v>
      </c>
      <c r="K63" s="20">
        <f t="shared" si="27"/>
        <v>0</v>
      </c>
      <c r="L63" s="73" t="s">
        <v>52</v>
      </c>
      <c r="M63" s="132"/>
      <c r="N63" s="23"/>
      <c r="O63" s="23"/>
      <c r="P63" s="23"/>
      <c r="Q63" s="23"/>
      <c r="R63" s="23"/>
      <c r="S63" s="23"/>
      <c r="T63" s="23"/>
    </row>
    <row r="64" spans="1:20" s="57" customFormat="1" ht="45" customHeight="1" outlineLevel="2" x14ac:dyDescent="0.3">
      <c r="A64" s="16" t="s">
        <v>168</v>
      </c>
      <c r="B64" s="17"/>
      <c r="C64" s="18" t="s">
        <v>94</v>
      </c>
      <c r="D64" s="89" t="s">
        <v>7</v>
      </c>
      <c r="E64" s="106">
        <f>322.38</f>
        <v>322.38</v>
      </c>
      <c r="F64" s="72"/>
      <c r="G64" s="19"/>
      <c r="H64" s="20">
        <f t="shared" si="24"/>
        <v>0</v>
      </c>
      <c r="I64" s="21">
        <f t="shared" si="25"/>
        <v>0</v>
      </c>
      <c r="J64" s="129">
        <f t="shared" si="26"/>
        <v>0</v>
      </c>
      <c r="K64" s="20">
        <f t="shared" si="27"/>
        <v>0</v>
      </c>
      <c r="L64" s="73" t="s">
        <v>52</v>
      </c>
      <c r="M64" s="132"/>
      <c r="N64" s="23"/>
      <c r="O64" s="23"/>
      <c r="P64" s="23"/>
      <c r="Q64" s="23"/>
      <c r="R64" s="23"/>
      <c r="S64" s="23"/>
      <c r="T64" s="23"/>
    </row>
    <row r="65" spans="1:20" s="57" customFormat="1" ht="45" customHeight="1" outlineLevel="2" x14ac:dyDescent="0.3">
      <c r="A65" s="16" t="s">
        <v>169</v>
      </c>
      <c r="B65" s="17"/>
      <c r="C65" s="18" t="s">
        <v>95</v>
      </c>
      <c r="D65" s="89" t="s">
        <v>7</v>
      </c>
      <c r="E65" s="106">
        <f>523.6</f>
        <v>523.6</v>
      </c>
      <c r="F65" s="72"/>
      <c r="G65" s="19"/>
      <c r="H65" s="20">
        <f t="shared" si="24"/>
        <v>0</v>
      </c>
      <c r="I65" s="21">
        <f t="shared" si="25"/>
        <v>0</v>
      </c>
      <c r="J65" s="129">
        <f t="shared" si="26"/>
        <v>0</v>
      </c>
      <c r="K65" s="20">
        <f t="shared" si="27"/>
        <v>0</v>
      </c>
      <c r="L65" s="73" t="s">
        <v>52</v>
      </c>
      <c r="M65" s="132"/>
      <c r="N65" s="23"/>
      <c r="O65" s="23"/>
      <c r="P65" s="23"/>
      <c r="Q65" s="23"/>
      <c r="R65" s="23"/>
      <c r="S65" s="23"/>
      <c r="T65" s="23"/>
    </row>
    <row r="66" spans="1:20" s="57" customFormat="1" ht="45" customHeight="1" x14ac:dyDescent="0.3">
      <c r="A66" s="143" t="s">
        <v>41</v>
      </c>
      <c r="B66" s="144"/>
      <c r="C66" s="145" t="s">
        <v>102</v>
      </c>
      <c r="D66" s="146"/>
      <c r="E66" s="147"/>
      <c r="F66" s="148"/>
      <c r="G66" s="149"/>
      <c r="H66" s="150"/>
      <c r="I66" s="151">
        <f>I67</f>
        <v>0</v>
      </c>
      <c r="J66" s="149">
        <f>J67</f>
        <v>0</v>
      </c>
      <c r="K66" s="152">
        <f>I66+J66</f>
        <v>0</v>
      </c>
      <c r="L66" s="153"/>
      <c r="M66" s="132"/>
      <c r="N66" s="23"/>
      <c r="O66" s="23"/>
      <c r="P66" s="23"/>
      <c r="Q66" s="23"/>
      <c r="R66" s="23"/>
      <c r="S66" s="23"/>
      <c r="T66" s="23"/>
    </row>
    <row r="67" spans="1:20" s="57" customFormat="1" ht="45" customHeight="1" x14ac:dyDescent="0.3">
      <c r="A67" s="138" t="s">
        <v>42</v>
      </c>
      <c r="B67" s="139"/>
      <c r="C67" s="123" t="s">
        <v>103</v>
      </c>
      <c r="D67" s="140"/>
      <c r="E67" s="141"/>
      <c r="F67" s="117"/>
      <c r="G67" s="118"/>
      <c r="H67" s="142"/>
      <c r="I67" s="119">
        <f>I68+I72</f>
        <v>0</v>
      </c>
      <c r="J67" s="118">
        <f>J68+J72</f>
        <v>0</v>
      </c>
      <c r="K67" s="120">
        <f>I67+J67</f>
        <v>0</v>
      </c>
      <c r="L67" s="121"/>
      <c r="M67" s="132"/>
      <c r="N67" s="23"/>
      <c r="O67" s="23"/>
      <c r="P67" s="23"/>
      <c r="Q67" s="23"/>
      <c r="R67" s="23"/>
      <c r="S67" s="23"/>
      <c r="T67" s="23"/>
    </row>
    <row r="68" spans="1:20" s="57" customFormat="1" ht="45" customHeight="1" outlineLevel="1" x14ac:dyDescent="0.3">
      <c r="A68" s="107" t="s">
        <v>53</v>
      </c>
      <c r="B68" s="108"/>
      <c r="C68" s="109" t="s">
        <v>30</v>
      </c>
      <c r="D68" s="110" t="s">
        <v>7</v>
      </c>
      <c r="E68" s="111">
        <f>SUM(E69:E71)</f>
        <v>5074.1899999999996</v>
      </c>
      <c r="F68" s="115"/>
      <c r="G68" s="114"/>
      <c r="H68" s="112"/>
      <c r="I68" s="113">
        <f t="shared" ref="I68:J68" si="28">SUM(I69:I71)</f>
        <v>0</v>
      </c>
      <c r="J68" s="114">
        <f t="shared" si="28"/>
        <v>0</v>
      </c>
      <c r="K68" s="112">
        <f>I68+J68</f>
        <v>0</v>
      </c>
      <c r="L68" s="116"/>
      <c r="M68" s="132"/>
      <c r="N68" s="23"/>
      <c r="O68" s="23"/>
      <c r="P68" s="23"/>
      <c r="Q68" s="23"/>
      <c r="R68" s="23"/>
      <c r="S68" s="23"/>
      <c r="T68" s="23"/>
    </row>
    <row r="69" spans="1:20" s="57" customFormat="1" ht="45" customHeight="1" outlineLevel="2" x14ac:dyDescent="0.3">
      <c r="A69" s="16" t="s">
        <v>137</v>
      </c>
      <c r="B69" s="17"/>
      <c r="C69" s="18" t="s">
        <v>35</v>
      </c>
      <c r="D69" s="89" t="s">
        <v>7</v>
      </c>
      <c r="E69" s="106">
        <f>1560.44</f>
        <v>1560.44</v>
      </c>
      <c r="F69" s="72"/>
      <c r="G69" s="19"/>
      <c r="H69" s="20">
        <f t="shared" ref="H69:H71" si="29">F69+G69</f>
        <v>0</v>
      </c>
      <c r="I69" s="21">
        <f t="shared" ref="I69:I71" si="30">E69*F69</f>
        <v>0</v>
      </c>
      <c r="J69" s="129">
        <f t="shared" ref="J69:J71" si="31">E69*G69</f>
        <v>0</v>
      </c>
      <c r="K69" s="20">
        <f t="shared" ref="K69:K71" si="32">I69+J69</f>
        <v>0</v>
      </c>
      <c r="L69" s="73" t="s">
        <v>85</v>
      </c>
      <c r="M69" s="132"/>
      <c r="N69" s="23"/>
      <c r="O69" s="23"/>
      <c r="P69" s="23"/>
      <c r="Q69" s="23"/>
      <c r="R69" s="23"/>
      <c r="S69" s="23"/>
      <c r="T69" s="23"/>
    </row>
    <row r="70" spans="1:20" s="57" customFormat="1" ht="45" customHeight="1" outlineLevel="2" x14ac:dyDescent="0.3">
      <c r="A70" s="16" t="s">
        <v>138</v>
      </c>
      <c r="B70" s="17"/>
      <c r="C70" s="18" t="s">
        <v>36</v>
      </c>
      <c r="D70" s="89" t="s">
        <v>7</v>
      </c>
      <c r="E70" s="106">
        <f>1727.24</f>
        <v>1727.24</v>
      </c>
      <c r="F70" s="72"/>
      <c r="G70" s="19"/>
      <c r="H70" s="20">
        <f t="shared" si="29"/>
        <v>0</v>
      </c>
      <c r="I70" s="21">
        <f t="shared" si="30"/>
        <v>0</v>
      </c>
      <c r="J70" s="129">
        <f t="shared" si="31"/>
        <v>0</v>
      </c>
      <c r="K70" s="20">
        <f t="shared" si="32"/>
        <v>0</v>
      </c>
      <c r="L70" s="73" t="s">
        <v>85</v>
      </c>
      <c r="M70" s="132"/>
      <c r="N70" s="23"/>
      <c r="O70" s="23"/>
      <c r="P70" s="23"/>
      <c r="Q70" s="23"/>
      <c r="R70" s="23"/>
      <c r="S70" s="23"/>
      <c r="T70" s="23"/>
    </row>
    <row r="71" spans="1:20" s="57" customFormat="1" ht="45" customHeight="1" outlineLevel="2" x14ac:dyDescent="0.3">
      <c r="A71" s="16" t="s">
        <v>139</v>
      </c>
      <c r="B71" s="17"/>
      <c r="C71" s="18" t="s">
        <v>37</v>
      </c>
      <c r="D71" s="89" t="s">
        <v>7</v>
      </c>
      <c r="E71" s="106">
        <f>1786.51</f>
        <v>1786.51</v>
      </c>
      <c r="F71" s="72"/>
      <c r="G71" s="19"/>
      <c r="H71" s="20">
        <f t="shared" si="29"/>
        <v>0</v>
      </c>
      <c r="I71" s="21">
        <f t="shared" si="30"/>
        <v>0</v>
      </c>
      <c r="J71" s="129">
        <f t="shared" si="31"/>
        <v>0</v>
      </c>
      <c r="K71" s="20">
        <f t="shared" si="32"/>
        <v>0</v>
      </c>
      <c r="L71" s="73" t="s">
        <v>85</v>
      </c>
      <c r="M71" s="132"/>
      <c r="N71" s="23"/>
      <c r="O71" s="23"/>
      <c r="P71" s="23"/>
      <c r="Q71" s="23"/>
      <c r="R71" s="23"/>
      <c r="S71" s="23"/>
      <c r="T71" s="23"/>
    </row>
    <row r="72" spans="1:20" s="57" customFormat="1" ht="45" customHeight="1" outlineLevel="1" x14ac:dyDescent="0.3">
      <c r="A72" s="107" t="s">
        <v>54</v>
      </c>
      <c r="B72" s="108"/>
      <c r="C72" s="109" t="s">
        <v>15</v>
      </c>
      <c r="D72" s="110" t="s">
        <v>7</v>
      </c>
      <c r="E72" s="111">
        <f>SUM(E73:E75)</f>
        <v>1532.34</v>
      </c>
      <c r="F72" s="115"/>
      <c r="G72" s="114"/>
      <c r="H72" s="112"/>
      <c r="I72" s="113">
        <f t="shared" ref="I72:J72" si="33">SUM(I73:I75)</f>
        <v>0</v>
      </c>
      <c r="J72" s="114">
        <f t="shared" si="33"/>
        <v>0</v>
      </c>
      <c r="K72" s="112">
        <f>I72+J72</f>
        <v>0</v>
      </c>
      <c r="L72" s="155"/>
      <c r="M72" s="132"/>
      <c r="N72" s="23"/>
      <c r="O72" s="23"/>
      <c r="P72" s="23"/>
      <c r="Q72" s="23"/>
      <c r="R72" s="23"/>
      <c r="S72" s="23"/>
      <c r="T72" s="23"/>
    </row>
    <row r="73" spans="1:20" s="57" customFormat="1" ht="45" customHeight="1" outlineLevel="2" x14ac:dyDescent="0.3">
      <c r="A73" s="16" t="s">
        <v>170</v>
      </c>
      <c r="B73" s="17"/>
      <c r="C73" s="18" t="s">
        <v>35</v>
      </c>
      <c r="D73" s="89" t="s">
        <v>7</v>
      </c>
      <c r="E73" s="106">
        <f>468.51</f>
        <v>468.51</v>
      </c>
      <c r="F73" s="72"/>
      <c r="G73" s="19"/>
      <c r="H73" s="20">
        <f t="shared" ref="H73:H75" si="34">F73+G73</f>
        <v>0</v>
      </c>
      <c r="I73" s="21">
        <f t="shared" ref="I73:I75" si="35">E73*F73</f>
        <v>0</v>
      </c>
      <c r="J73" s="129">
        <f t="shared" ref="J73:J75" si="36">E73*G73</f>
        <v>0</v>
      </c>
      <c r="K73" s="20">
        <f t="shared" ref="K73:K75" si="37">I73+J73</f>
        <v>0</v>
      </c>
      <c r="L73" s="73" t="s">
        <v>52</v>
      </c>
      <c r="M73" s="132"/>
      <c r="N73" s="23"/>
      <c r="O73" s="23"/>
      <c r="P73" s="23"/>
      <c r="Q73" s="23"/>
      <c r="R73" s="23"/>
      <c r="S73" s="23"/>
      <c r="T73" s="23"/>
    </row>
    <row r="74" spans="1:20" s="57" customFormat="1" ht="45" customHeight="1" outlineLevel="2" x14ac:dyDescent="0.3">
      <c r="A74" s="16" t="s">
        <v>171</v>
      </c>
      <c r="B74" s="17"/>
      <c r="C74" s="18" t="s">
        <v>36</v>
      </c>
      <c r="D74" s="89" t="s">
        <v>7</v>
      </c>
      <c r="E74" s="106">
        <f>513.66</f>
        <v>513.66</v>
      </c>
      <c r="F74" s="72"/>
      <c r="G74" s="19"/>
      <c r="H74" s="20">
        <f t="shared" si="34"/>
        <v>0</v>
      </c>
      <c r="I74" s="21">
        <f t="shared" si="35"/>
        <v>0</v>
      </c>
      <c r="J74" s="129">
        <f t="shared" si="36"/>
        <v>0</v>
      </c>
      <c r="K74" s="20">
        <f t="shared" si="37"/>
        <v>0</v>
      </c>
      <c r="L74" s="73" t="s">
        <v>52</v>
      </c>
      <c r="M74" s="132"/>
      <c r="N74" s="23"/>
      <c r="O74" s="23"/>
      <c r="P74" s="23"/>
      <c r="Q74" s="23"/>
      <c r="R74" s="23"/>
      <c r="S74" s="23"/>
      <c r="T74" s="23"/>
    </row>
    <row r="75" spans="1:20" s="57" customFormat="1" ht="45" customHeight="1" outlineLevel="2" x14ac:dyDescent="0.3">
      <c r="A75" s="16" t="s">
        <v>172</v>
      </c>
      <c r="B75" s="17"/>
      <c r="C75" s="18" t="s">
        <v>37</v>
      </c>
      <c r="D75" s="89" t="s">
        <v>7</v>
      </c>
      <c r="E75" s="106">
        <f>550.17</f>
        <v>550.16999999999996</v>
      </c>
      <c r="F75" s="72"/>
      <c r="G75" s="19"/>
      <c r="H75" s="20">
        <f t="shared" si="34"/>
        <v>0</v>
      </c>
      <c r="I75" s="21">
        <f t="shared" si="35"/>
        <v>0</v>
      </c>
      <c r="J75" s="129">
        <f t="shared" si="36"/>
        <v>0</v>
      </c>
      <c r="K75" s="20">
        <f t="shared" si="37"/>
        <v>0</v>
      </c>
      <c r="L75" s="73" t="s">
        <v>52</v>
      </c>
      <c r="M75" s="132"/>
      <c r="N75" s="23"/>
      <c r="O75" s="23"/>
      <c r="P75" s="23"/>
      <c r="Q75" s="23"/>
      <c r="R75" s="23"/>
      <c r="S75" s="23"/>
      <c r="T75" s="23"/>
    </row>
    <row r="76" spans="1:20" s="57" customFormat="1" ht="45" customHeight="1" x14ac:dyDescent="0.3">
      <c r="A76" s="143" t="s">
        <v>43</v>
      </c>
      <c r="B76" s="144"/>
      <c r="C76" s="145" t="s">
        <v>104</v>
      </c>
      <c r="D76" s="146"/>
      <c r="E76" s="147"/>
      <c r="F76" s="148"/>
      <c r="G76" s="149"/>
      <c r="H76" s="150"/>
      <c r="I76" s="151">
        <f>I77</f>
        <v>0</v>
      </c>
      <c r="J76" s="149">
        <f>J77</f>
        <v>0</v>
      </c>
      <c r="K76" s="152">
        <f>I76+J76</f>
        <v>0</v>
      </c>
      <c r="L76" s="153"/>
      <c r="M76" s="132"/>
      <c r="N76" s="23"/>
      <c r="O76" s="23"/>
      <c r="P76" s="23"/>
      <c r="Q76" s="23"/>
      <c r="R76" s="23"/>
      <c r="S76" s="23"/>
      <c r="T76" s="23"/>
    </row>
    <row r="77" spans="1:20" s="57" customFormat="1" ht="45" customHeight="1" x14ac:dyDescent="0.3">
      <c r="A77" s="138" t="s">
        <v>44</v>
      </c>
      <c r="B77" s="139"/>
      <c r="C77" s="123" t="s">
        <v>105</v>
      </c>
      <c r="D77" s="140"/>
      <c r="E77" s="141"/>
      <c r="F77" s="117"/>
      <c r="G77" s="118"/>
      <c r="H77" s="142"/>
      <c r="I77" s="119">
        <f>I78</f>
        <v>0</v>
      </c>
      <c r="J77" s="118">
        <f>J78</f>
        <v>0</v>
      </c>
      <c r="K77" s="120">
        <f>I77+J77</f>
        <v>0</v>
      </c>
      <c r="L77" s="121"/>
      <c r="M77" s="132"/>
      <c r="N77" s="23"/>
      <c r="O77" s="23"/>
      <c r="P77" s="23"/>
      <c r="Q77" s="23"/>
      <c r="R77" s="23"/>
      <c r="S77" s="23"/>
      <c r="T77" s="23"/>
    </row>
    <row r="78" spans="1:20" s="57" customFormat="1" ht="45" customHeight="1" outlineLevel="1" x14ac:dyDescent="0.3">
      <c r="A78" s="107" t="s">
        <v>55</v>
      </c>
      <c r="B78" s="108"/>
      <c r="C78" s="109" t="s">
        <v>30</v>
      </c>
      <c r="D78" s="110" t="s">
        <v>7</v>
      </c>
      <c r="E78" s="111">
        <f>SUM(E79:E80)</f>
        <v>4344.92</v>
      </c>
      <c r="F78" s="115"/>
      <c r="G78" s="114"/>
      <c r="H78" s="112"/>
      <c r="I78" s="113">
        <f t="shared" ref="I78:J78" si="38">SUM(I79:I80)</f>
        <v>0</v>
      </c>
      <c r="J78" s="114">
        <f t="shared" si="38"/>
        <v>0</v>
      </c>
      <c r="K78" s="112">
        <f>I78+J78</f>
        <v>0</v>
      </c>
      <c r="L78" s="116"/>
      <c r="M78" s="132"/>
      <c r="N78" s="23"/>
      <c r="O78" s="23"/>
      <c r="P78" s="23"/>
      <c r="Q78" s="23"/>
      <c r="R78" s="23"/>
      <c r="S78" s="23"/>
      <c r="T78" s="23"/>
    </row>
    <row r="79" spans="1:20" s="57" customFormat="1" ht="45" customHeight="1" outlineLevel="2" x14ac:dyDescent="0.3">
      <c r="A79" s="16" t="s">
        <v>140</v>
      </c>
      <c r="B79" s="17"/>
      <c r="C79" s="18" t="s">
        <v>35</v>
      </c>
      <c r="D79" s="89" t="s">
        <v>7</v>
      </c>
      <c r="E79" s="106">
        <f>2150.99</f>
        <v>2150.9899999999998</v>
      </c>
      <c r="F79" s="72"/>
      <c r="G79" s="19"/>
      <c r="H79" s="20">
        <f t="shared" ref="H79:H80" si="39">F79+G79</f>
        <v>0</v>
      </c>
      <c r="I79" s="21">
        <f t="shared" ref="I79:I80" si="40">E79*F79</f>
        <v>0</v>
      </c>
      <c r="J79" s="129">
        <f t="shared" ref="J79:J80" si="41">E79*G79</f>
        <v>0</v>
      </c>
      <c r="K79" s="20">
        <f t="shared" ref="K79:K80" si="42">I79+J79</f>
        <v>0</v>
      </c>
      <c r="L79" s="73" t="s">
        <v>87</v>
      </c>
      <c r="M79" s="132"/>
      <c r="N79" s="23"/>
      <c r="O79" s="23"/>
      <c r="P79" s="23"/>
      <c r="Q79" s="23"/>
      <c r="R79" s="23"/>
      <c r="S79" s="23"/>
      <c r="T79" s="23"/>
    </row>
    <row r="80" spans="1:20" s="57" customFormat="1" ht="45" customHeight="1" outlineLevel="2" x14ac:dyDescent="0.3">
      <c r="A80" s="16" t="s">
        <v>141</v>
      </c>
      <c r="B80" s="17"/>
      <c r="C80" s="18" t="s">
        <v>36</v>
      </c>
      <c r="D80" s="89" t="s">
        <v>7</v>
      </c>
      <c r="E80" s="106">
        <f>2193.93</f>
        <v>2193.9299999999998</v>
      </c>
      <c r="F80" s="72"/>
      <c r="G80" s="19"/>
      <c r="H80" s="20">
        <f t="shared" si="39"/>
        <v>0</v>
      </c>
      <c r="I80" s="21">
        <f t="shared" si="40"/>
        <v>0</v>
      </c>
      <c r="J80" s="129">
        <f t="shared" si="41"/>
        <v>0</v>
      </c>
      <c r="K80" s="20">
        <f t="shared" si="42"/>
        <v>0</v>
      </c>
      <c r="L80" s="73" t="s">
        <v>87</v>
      </c>
      <c r="M80" s="132"/>
      <c r="N80" s="23"/>
      <c r="O80" s="23"/>
      <c r="P80" s="23"/>
      <c r="Q80" s="23"/>
      <c r="R80" s="23"/>
      <c r="S80" s="23"/>
      <c r="T80" s="23"/>
    </row>
    <row r="81" spans="1:20" s="57" customFormat="1" ht="45" customHeight="1" x14ac:dyDescent="0.3">
      <c r="A81" s="143" t="s">
        <v>49</v>
      </c>
      <c r="B81" s="144"/>
      <c r="C81" s="145" t="s">
        <v>106</v>
      </c>
      <c r="D81" s="146"/>
      <c r="E81" s="147"/>
      <c r="F81" s="148"/>
      <c r="G81" s="149"/>
      <c r="H81" s="150"/>
      <c r="I81" s="151">
        <f>I82</f>
        <v>0</v>
      </c>
      <c r="J81" s="149">
        <f>J82</f>
        <v>0</v>
      </c>
      <c r="K81" s="152">
        <f>I81+J81</f>
        <v>0</v>
      </c>
      <c r="L81" s="153"/>
      <c r="M81" s="132"/>
      <c r="N81" s="23"/>
      <c r="O81" s="23"/>
      <c r="P81" s="23"/>
      <c r="Q81" s="23"/>
      <c r="R81" s="23"/>
      <c r="S81" s="23"/>
      <c r="T81" s="23"/>
    </row>
    <row r="82" spans="1:20" s="57" customFormat="1" ht="45" customHeight="1" x14ac:dyDescent="0.3">
      <c r="A82" s="138" t="s">
        <v>57</v>
      </c>
      <c r="B82" s="139"/>
      <c r="C82" s="123" t="s">
        <v>107</v>
      </c>
      <c r="D82" s="140"/>
      <c r="E82" s="141"/>
      <c r="F82" s="117"/>
      <c r="G82" s="118"/>
      <c r="H82" s="142"/>
      <c r="I82" s="119">
        <f>I83</f>
        <v>0</v>
      </c>
      <c r="J82" s="118">
        <f>J83</f>
        <v>0</v>
      </c>
      <c r="K82" s="120">
        <f>I82+J82</f>
        <v>0</v>
      </c>
      <c r="L82" s="121"/>
      <c r="M82" s="132"/>
      <c r="N82" s="23"/>
      <c r="O82" s="23"/>
      <c r="P82" s="23"/>
      <c r="Q82" s="23"/>
      <c r="R82" s="23"/>
      <c r="S82" s="23"/>
      <c r="T82" s="23"/>
    </row>
    <row r="83" spans="1:20" s="57" customFormat="1" ht="45" customHeight="1" outlineLevel="1" x14ac:dyDescent="0.3">
      <c r="A83" s="107" t="s">
        <v>58</v>
      </c>
      <c r="B83" s="108"/>
      <c r="C83" s="109" t="s">
        <v>30</v>
      </c>
      <c r="D83" s="110" t="s">
        <v>7</v>
      </c>
      <c r="E83" s="111">
        <f>SUM(E84)</f>
        <v>1661.8</v>
      </c>
      <c r="F83" s="115"/>
      <c r="G83" s="114"/>
      <c r="H83" s="112"/>
      <c r="I83" s="113">
        <f t="shared" ref="I83:J83" si="43">SUM(I84)</f>
        <v>0</v>
      </c>
      <c r="J83" s="114">
        <f t="shared" si="43"/>
        <v>0</v>
      </c>
      <c r="K83" s="112">
        <f>I83+J83</f>
        <v>0</v>
      </c>
      <c r="L83" s="116"/>
      <c r="M83" s="132"/>
      <c r="N83" s="23"/>
      <c r="O83" s="23"/>
      <c r="P83" s="23"/>
      <c r="Q83" s="23"/>
      <c r="R83" s="23"/>
      <c r="S83" s="23"/>
      <c r="T83" s="23"/>
    </row>
    <row r="84" spans="1:20" s="57" customFormat="1" ht="45" customHeight="1" outlineLevel="2" x14ac:dyDescent="0.3">
      <c r="A84" s="16" t="s">
        <v>142</v>
      </c>
      <c r="B84" s="17"/>
      <c r="C84" s="18" t="s">
        <v>35</v>
      </c>
      <c r="D84" s="89" t="s">
        <v>7</v>
      </c>
      <c r="E84" s="106">
        <f>1661.8</f>
        <v>1661.8</v>
      </c>
      <c r="F84" s="72"/>
      <c r="G84" s="19"/>
      <c r="H84" s="20">
        <f t="shared" ref="H84" si="44">F84+G84</f>
        <v>0</v>
      </c>
      <c r="I84" s="21">
        <f t="shared" ref="I84" si="45">E84*F84</f>
        <v>0</v>
      </c>
      <c r="J84" s="129">
        <f t="shared" ref="J84" si="46">E84*G84</f>
        <v>0</v>
      </c>
      <c r="K84" s="20">
        <f t="shared" ref="K84" si="47">I84+J84</f>
        <v>0</v>
      </c>
      <c r="L84" s="73" t="s">
        <v>87</v>
      </c>
      <c r="M84" s="132"/>
      <c r="N84" s="23"/>
      <c r="O84" s="23"/>
      <c r="P84" s="23"/>
      <c r="Q84" s="23"/>
      <c r="R84" s="23"/>
      <c r="S84" s="23"/>
      <c r="T84" s="23"/>
    </row>
    <row r="85" spans="1:20" s="57" customFormat="1" ht="45" customHeight="1" x14ac:dyDescent="0.3">
      <c r="A85" s="143" t="s">
        <v>108</v>
      </c>
      <c r="B85" s="144"/>
      <c r="C85" s="145" t="s">
        <v>110</v>
      </c>
      <c r="D85" s="146"/>
      <c r="E85" s="147"/>
      <c r="F85" s="148"/>
      <c r="G85" s="149"/>
      <c r="H85" s="150"/>
      <c r="I85" s="151">
        <f>I86+I101</f>
        <v>0</v>
      </c>
      <c r="J85" s="149">
        <f>J86+J101</f>
        <v>0</v>
      </c>
      <c r="K85" s="152">
        <f>I85+J85</f>
        <v>0</v>
      </c>
      <c r="L85" s="153"/>
      <c r="M85" s="132"/>
      <c r="N85" s="23"/>
      <c r="O85" s="23"/>
      <c r="P85" s="23"/>
      <c r="Q85" s="23"/>
      <c r="R85" s="23"/>
      <c r="S85" s="23"/>
      <c r="T85" s="23"/>
    </row>
    <row r="86" spans="1:20" s="57" customFormat="1" ht="45" customHeight="1" x14ac:dyDescent="0.3">
      <c r="A86" s="138" t="s">
        <v>109</v>
      </c>
      <c r="B86" s="139"/>
      <c r="C86" s="123" t="s">
        <v>111</v>
      </c>
      <c r="D86" s="140"/>
      <c r="E86" s="141"/>
      <c r="F86" s="117"/>
      <c r="G86" s="118"/>
      <c r="H86" s="142"/>
      <c r="I86" s="119">
        <f>I87+I95</f>
        <v>0</v>
      </c>
      <c r="J86" s="118">
        <f>J87+J95</f>
        <v>0</v>
      </c>
      <c r="K86" s="120">
        <f>I86+J86</f>
        <v>0</v>
      </c>
      <c r="L86" s="121"/>
      <c r="M86" s="132"/>
      <c r="N86" s="23"/>
      <c r="O86" s="23"/>
      <c r="P86" s="23"/>
      <c r="Q86" s="23"/>
      <c r="R86" s="23"/>
      <c r="S86" s="23"/>
      <c r="T86" s="23"/>
    </row>
    <row r="87" spans="1:20" s="57" customFormat="1" ht="45" customHeight="1" outlineLevel="1" x14ac:dyDescent="0.3">
      <c r="A87" s="107" t="s">
        <v>143</v>
      </c>
      <c r="B87" s="108"/>
      <c r="C87" s="109" t="s">
        <v>30</v>
      </c>
      <c r="D87" s="110" t="s">
        <v>7</v>
      </c>
      <c r="E87" s="111">
        <f>SUM(E88:E94)</f>
        <v>12407.32</v>
      </c>
      <c r="F87" s="115"/>
      <c r="G87" s="114"/>
      <c r="H87" s="112"/>
      <c r="I87" s="113">
        <f t="shared" ref="I87:J87" si="48">SUM(I88:I94)</f>
        <v>0</v>
      </c>
      <c r="J87" s="114">
        <f t="shared" si="48"/>
        <v>0</v>
      </c>
      <c r="K87" s="112">
        <f>I87+J87</f>
        <v>0</v>
      </c>
      <c r="L87" s="116"/>
      <c r="M87" s="132"/>
      <c r="N87" s="23"/>
      <c r="O87" s="23"/>
      <c r="P87" s="23"/>
      <c r="Q87" s="23"/>
      <c r="R87" s="23"/>
      <c r="S87" s="23"/>
      <c r="T87" s="23"/>
    </row>
    <row r="88" spans="1:20" s="57" customFormat="1" ht="45" customHeight="1" outlineLevel="2" x14ac:dyDescent="0.3">
      <c r="A88" s="16" t="s">
        <v>144</v>
      </c>
      <c r="B88" s="17"/>
      <c r="C88" s="18" t="s">
        <v>60</v>
      </c>
      <c r="D88" s="89" t="s">
        <v>7</v>
      </c>
      <c r="E88" s="106">
        <f>1786.51</f>
        <v>1786.51</v>
      </c>
      <c r="F88" s="72"/>
      <c r="G88" s="19"/>
      <c r="H88" s="20">
        <f t="shared" ref="H88:H94" si="49">F88+G88</f>
        <v>0</v>
      </c>
      <c r="I88" s="21">
        <f t="shared" ref="I88:I94" si="50">E88*F88</f>
        <v>0</v>
      </c>
      <c r="J88" s="129">
        <f t="shared" ref="J88:J94" si="51">E88*G88</f>
        <v>0</v>
      </c>
      <c r="K88" s="20">
        <f t="shared" ref="K88:K94" si="52">I88+J88</f>
        <v>0</v>
      </c>
      <c r="L88" s="73" t="s">
        <v>85</v>
      </c>
      <c r="M88" s="132"/>
      <c r="N88" s="23"/>
      <c r="O88" s="23"/>
      <c r="P88" s="23"/>
      <c r="Q88" s="23"/>
      <c r="R88" s="23"/>
      <c r="S88" s="23"/>
      <c r="T88" s="23"/>
    </row>
    <row r="89" spans="1:20" s="57" customFormat="1" ht="45" customHeight="1" outlineLevel="2" x14ac:dyDescent="0.3">
      <c r="A89" s="16" t="s">
        <v>145</v>
      </c>
      <c r="B89" s="17"/>
      <c r="C89" s="18" t="s">
        <v>61</v>
      </c>
      <c r="D89" s="89" t="s">
        <v>7</v>
      </c>
      <c r="E89" s="106">
        <f>1727.24</f>
        <v>1727.24</v>
      </c>
      <c r="F89" s="72"/>
      <c r="G89" s="19"/>
      <c r="H89" s="20">
        <f t="shared" si="49"/>
        <v>0</v>
      </c>
      <c r="I89" s="21">
        <f t="shared" si="50"/>
        <v>0</v>
      </c>
      <c r="J89" s="129">
        <f t="shared" si="51"/>
        <v>0</v>
      </c>
      <c r="K89" s="20">
        <f t="shared" si="52"/>
        <v>0</v>
      </c>
      <c r="L89" s="73" t="s">
        <v>85</v>
      </c>
      <c r="M89" s="132"/>
      <c r="N89" s="23"/>
      <c r="O89" s="23"/>
      <c r="P89" s="23"/>
      <c r="Q89" s="23"/>
      <c r="R89" s="23"/>
      <c r="S89" s="23"/>
      <c r="T89" s="23"/>
    </row>
    <row r="90" spans="1:20" s="57" customFormat="1" ht="45" customHeight="1" outlineLevel="2" x14ac:dyDescent="0.3">
      <c r="A90" s="16" t="s">
        <v>146</v>
      </c>
      <c r="B90" s="17"/>
      <c r="C90" s="18" t="s">
        <v>62</v>
      </c>
      <c r="D90" s="89" t="s">
        <v>7</v>
      </c>
      <c r="E90" s="106">
        <f>1578.5</f>
        <v>1578.5</v>
      </c>
      <c r="F90" s="72"/>
      <c r="G90" s="19"/>
      <c r="H90" s="20">
        <f t="shared" si="49"/>
        <v>0</v>
      </c>
      <c r="I90" s="21">
        <f t="shared" si="50"/>
        <v>0</v>
      </c>
      <c r="J90" s="129">
        <f t="shared" si="51"/>
        <v>0</v>
      </c>
      <c r="K90" s="20">
        <f t="shared" si="52"/>
        <v>0</v>
      </c>
      <c r="L90" s="73" t="s">
        <v>85</v>
      </c>
      <c r="M90" s="132"/>
      <c r="N90" s="23"/>
      <c r="O90" s="23"/>
      <c r="P90" s="23"/>
      <c r="Q90" s="23"/>
      <c r="R90" s="23"/>
      <c r="S90" s="23"/>
      <c r="T90" s="23"/>
    </row>
    <row r="91" spans="1:20" s="57" customFormat="1" ht="45" customHeight="1" outlineLevel="2" x14ac:dyDescent="0.3">
      <c r="A91" s="16" t="s">
        <v>147</v>
      </c>
      <c r="B91" s="17"/>
      <c r="C91" s="18" t="s">
        <v>63</v>
      </c>
      <c r="D91" s="89" t="s">
        <v>7</v>
      </c>
      <c r="E91" s="106">
        <f>1728.17</f>
        <v>1728.17</v>
      </c>
      <c r="F91" s="72"/>
      <c r="G91" s="19"/>
      <c r="H91" s="20">
        <f t="shared" si="49"/>
        <v>0</v>
      </c>
      <c r="I91" s="21">
        <f t="shared" si="50"/>
        <v>0</v>
      </c>
      <c r="J91" s="129">
        <f t="shared" si="51"/>
        <v>0</v>
      </c>
      <c r="K91" s="20">
        <f t="shared" si="52"/>
        <v>0</v>
      </c>
      <c r="L91" s="73" t="s">
        <v>85</v>
      </c>
      <c r="M91" s="132"/>
      <c r="N91" s="23"/>
      <c r="O91" s="23"/>
      <c r="P91" s="23"/>
      <c r="Q91" s="23"/>
      <c r="R91" s="23"/>
      <c r="S91" s="23"/>
      <c r="T91" s="23"/>
    </row>
    <row r="92" spans="1:20" s="57" customFormat="1" ht="45" customHeight="1" outlineLevel="2" x14ac:dyDescent="0.3">
      <c r="A92" s="16" t="s">
        <v>148</v>
      </c>
      <c r="B92" s="17"/>
      <c r="C92" s="18" t="s">
        <v>64</v>
      </c>
      <c r="D92" s="89" t="s">
        <v>7</v>
      </c>
      <c r="E92" s="106">
        <f>1745.77</f>
        <v>1745.77</v>
      </c>
      <c r="F92" s="72"/>
      <c r="G92" s="19"/>
      <c r="H92" s="20">
        <f t="shared" si="49"/>
        <v>0</v>
      </c>
      <c r="I92" s="21">
        <f t="shared" si="50"/>
        <v>0</v>
      </c>
      <c r="J92" s="129">
        <f t="shared" si="51"/>
        <v>0</v>
      </c>
      <c r="K92" s="20">
        <f t="shared" si="52"/>
        <v>0</v>
      </c>
      <c r="L92" s="73" t="s">
        <v>87</v>
      </c>
      <c r="M92" s="132"/>
      <c r="N92" s="23"/>
      <c r="O92" s="23"/>
      <c r="P92" s="23"/>
      <c r="Q92" s="23"/>
      <c r="R92" s="23"/>
      <c r="S92" s="23"/>
      <c r="T92" s="23"/>
    </row>
    <row r="93" spans="1:20" s="57" customFormat="1" ht="45" customHeight="1" outlineLevel="2" x14ac:dyDescent="0.3">
      <c r="A93" s="16" t="s">
        <v>149</v>
      </c>
      <c r="B93" s="17"/>
      <c r="C93" s="18" t="s">
        <v>115</v>
      </c>
      <c r="D93" s="89" t="s">
        <v>7</v>
      </c>
      <c r="E93" s="106">
        <f>1966.59</f>
        <v>1966.59</v>
      </c>
      <c r="F93" s="72"/>
      <c r="G93" s="19"/>
      <c r="H93" s="20">
        <f t="shared" si="49"/>
        <v>0</v>
      </c>
      <c r="I93" s="21">
        <f t="shared" si="50"/>
        <v>0</v>
      </c>
      <c r="J93" s="129">
        <f t="shared" si="51"/>
        <v>0</v>
      </c>
      <c r="K93" s="20">
        <f t="shared" si="52"/>
        <v>0</v>
      </c>
      <c r="L93" s="73" t="s">
        <v>87</v>
      </c>
      <c r="M93" s="132"/>
      <c r="N93" s="23"/>
      <c r="O93" s="23"/>
      <c r="P93" s="23"/>
      <c r="Q93" s="23"/>
      <c r="R93" s="23"/>
      <c r="S93" s="23"/>
      <c r="T93" s="23"/>
    </row>
    <row r="94" spans="1:20" s="57" customFormat="1" ht="45" customHeight="1" outlineLevel="2" x14ac:dyDescent="0.3">
      <c r="A94" s="16" t="s">
        <v>150</v>
      </c>
      <c r="B94" s="17"/>
      <c r="C94" s="18" t="s">
        <v>116</v>
      </c>
      <c r="D94" s="89" t="s">
        <v>7</v>
      </c>
      <c r="E94" s="106">
        <f>1874.54</f>
        <v>1874.54</v>
      </c>
      <c r="F94" s="72"/>
      <c r="G94" s="19"/>
      <c r="H94" s="20">
        <f t="shared" si="49"/>
        <v>0</v>
      </c>
      <c r="I94" s="21">
        <f t="shared" si="50"/>
        <v>0</v>
      </c>
      <c r="J94" s="129">
        <f t="shared" si="51"/>
        <v>0</v>
      </c>
      <c r="K94" s="20">
        <f t="shared" si="52"/>
        <v>0</v>
      </c>
      <c r="L94" s="73" t="s">
        <v>87</v>
      </c>
      <c r="M94" s="132"/>
      <c r="N94" s="23"/>
      <c r="O94" s="23"/>
      <c r="P94" s="23"/>
      <c r="Q94" s="23"/>
      <c r="R94" s="23"/>
      <c r="S94" s="23"/>
      <c r="T94" s="23"/>
    </row>
    <row r="95" spans="1:20" s="57" customFormat="1" ht="45" customHeight="1" outlineLevel="1" x14ac:dyDescent="0.3">
      <c r="A95" s="107" t="s">
        <v>173</v>
      </c>
      <c r="B95" s="108"/>
      <c r="C95" s="109" t="s">
        <v>15</v>
      </c>
      <c r="D95" s="110" t="s">
        <v>7</v>
      </c>
      <c r="E95" s="111">
        <f>SUM(E96:E100)</f>
        <v>2190.58</v>
      </c>
      <c r="F95" s="115"/>
      <c r="G95" s="114"/>
      <c r="H95" s="112"/>
      <c r="I95" s="113">
        <f t="shared" ref="I95:J95" si="53">SUM(I96:I100)</f>
        <v>0</v>
      </c>
      <c r="J95" s="114">
        <f t="shared" si="53"/>
        <v>0</v>
      </c>
      <c r="K95" s="112">
        <f>I95+J95</f>
        <v>0</v>
      </c>
      <c r="L95" s="155"/>
      <c r="M95" s="132"/>
      <c r="N95" s="23"/>
      <c r="O95" s="23"/>
      <c r="P95" s="23"/>
      <c r="Q95" s="23"/>
      <c r="R95" s="23"/>
      <c r="S95" s="23"/>
      <c r="T95" s="23"/>
    </row>
    <row r="96" spans="1:20" s="57" customFormat="1" ht="45" customHeight="1" outlineLevel="2" x14ac:dyDescent="0.3">
      <c r="A96" s="16" t="s">
        <v>174</v>
      </c>
      <c r="B96" s="17"/>
      <c r="C96" s="18" t="s">
        <v>60</v>
      </c>
      <c r="D96" s="89" t="s">
        <v>7</v>
      </c>
      <c r="E96" s="106">
        <f>531.72</f>
        <v>531.72</v>
      </c>
      <c r="F96" s="72"/>
      <c r="G96" s="19"/>
      <c r="H96" s="20">
        <f t="shared" ref="H96:H100" si="54">F96+G96</f>
        <v>0</v>
      </c>
      <c r="I96" s="21">
        <f t="shared" ref="I96:I100" si="55">E96*F96</f>
        <v>0</v>
      </c>
      <c r="J96" s="129">
        <f t="shared" ref="J96:J100" si="56">E96*G96</f>
        <v>0</v>
      </c>
      <c r="K96" s="20">
        <f t="shared" ref="K96:K100" si="57">I96+J96</f>
        <v>0</v>
      </c>
      <c r="L96" s="73" t="s">
        <v>52</v>
      </c>
      <c r="M96" s="132"/>
      <c r="N96" s="23"/>
      <c r="O96" s="23"/>
      <c r="P96" s="23"/>
      <c r="Q96" s="23"/>
      <c r="R96" s="23"/>
      <c r="S96" s="23"/>
      <c r="T96" s="23"/>
    </row>
    <row r="97" spans="1:20" s="57" customFormat="1" ht="45" customHeight="1" outlineLevel="2" x14ac:dyDescent="0.3">
      <c r="A97" s="16" t="s">
        <v>175</v>
      </c>
      <c r="B97" s="17"/>
      <c r="C97" s="18" t="s">
        <v>61</v>
      </c>
      <c r="D97" s="89" t="s">
        <v>7</v>
      </c>
      <c r="E97" s="106">
        <f>513.26</f>
        <v>513.26</v>
      </c>
      <c r="F97" s="72"/>
      <c r="G97" s="19"/>
      <c r="H97" s="20">
        <f t="shared" si="54"/>
        <v>0</v>
      </c>
      <c r="I97" s="21">
        <f t="shared" si="55"/>
        <v>0</v>
      </c>
      <c r="J97" s="129">
        <f t="shared" si="56"/>
        <v>0</v>
      </c>
      <c r="K97" s="20">
        <f t="shared" si="57"/>
        <v>0</v>
      </c>
      <c r="L97" s="73" t="s">
        <v>52</v>
      </c>
      <c r="M97" s="132"/>
      <c r="N97" s="23"/>
      <c r="O97" s="23"/>
      <c r="P97" s="23"/>
      <c r="Q97" s="23"/>
      <c r="R97" s="23"/>
      <c r="S97" s="23"/>
      <c r="T97" s="23"/>
    </row>
    <row r="98" spans="1:20" s="57" customFormat="1" ht="45" customHeight="1" outlineLevel="2" x14ac:dyDescent="0.3">
      <c r="A98" s="16" t="s">
        <v>176</v>
      </c>
      <c r="B98" s="17"/>
      <c r="C98" s="18" t="s">
        <v>62</v>
      </c>
      <c r="D98" s="89" t="s">
        <v>7</v>
      </c>
      <c r="E98" s="106">
        <f>425.1</f>
        <v>425.1</v>
      </c>
      <c r="F98" s="72"/>
      <c r="G98" s="19"/>
      <c r="H98" s="20">
        <f t="shared" si="54"/>
        <v>0</v>
      </c>
      <c r="I98" s="21">
        <f t="shared" si="55"/>
        <v>0</v>
      </c>
      <c r="J98" s="129">
        <f t="shared" si="56"/>
        <v>0</v>
      </c>
      <c r="K98" s="20">
        <f t="shared" si="57"/>
        <v>0</v>
      </c>
      <c r="L98" s="73" t="s">
        <v>52</v>
      </c>
      <c r="M98" s="132"/>
      <c r="N98" s="23"/>
      <c r="O98" s="23"/>
      <c r="P98" s="23"/>
      <c r="Q98" s="23"/>
      <c r="R98" s="23"/>
      <c r="S98" s="23"/>
      <c r="T98" s="23"/>
    </row>
    <row r="99" spans="1:20" s="57" customFormat="1" ht="45" customHeight="1" outlineLevel="2" x14ac:dyDescent="0.3">
      <c r="A99" s="16" t="s">
        <v>177</v>
      </c>
      <c r="B99" s="17"/>
      <c r="C99" s="18" t="s">
        <v>63</v>
      </c>
      <c r="D99" s="89" t="s">
        <v>7</v>
      </c>
      <c r="E99" s="106">
        <f>493.44</f>
        <v>493.44</v>
      </c>
      <c r="F99" s="72"/>
      <c r="G99" s="19"/>
      <c r="H99" s="20">
        <f t="shared" si="54"/>
        <v>0</v>
      </c>
      <c r="I99" s="21">
        <f t="shared" si="55"/>
        <v>0</v>
      </c>
      <c r="J99" s="129">
        <f t="shared" si="56"/>
        <v>0</v>
      </c>
      <c r="K99" s="20">
        <f t="shared" si="57"/>
        <v>0</v>
      </c>
      <c r="L99" s="73" t="s">
        <v>52</v>
      </c>
      <c r="M99" s="132"/>
      <c r="N99" s="23"/>
      <c r="O99" s="23"/>
      <c r="P99" s="23"/>
      <c r="Q99" s="23"/>
      <c r="R99" s="23"/>
      <c r="S99" s="23"/>
      <c r="T99" s="23"/>
    </row>
    <row r="100" spans="1:20" s="57" customFormat="1" ht="45" customHeight="1" outlineLevel="2" x14ac:dyDescent="0.3">
      <c r="A100" s="16" t="s">
        <v>178</v>
      </c>
      <c r="B100" s="17"/>
      <c r="C100" s="18" t="s">
        <v>64</v>
      </c>
      <c r="D100" s="89" t="s">
        <v>7</v>
      </c>
      <c r="E100" s="106">
        <f>227.06</f>
        <v>227.06</v>
      </c>
      <c r="F100" s="72"/>
      <c r="G100" s="19"/>
      <c r="H100" s="20">
        <f t="shared" si="54"/>
        <v>0</v>
      </c>
      <c r="I100" s="21">
        <f t="shared" si="55"/>
        <v>0</v>
      </c>
      <c r="J100" s="129">
        <f t="shared" si="56"/>
        <v>0</v>
      </c>
      <c r="K100" s="20">
        <f t="shared" si="57"/>
        <v>0</v>
      </c>
      <c r="L100" s="73" t="s">
        <v>52</v>
      </c>
      <c r="M100" s="132"/>
      <c r="N100" s="23"/>
      <c r="O100" s="23"/>
      <c r="P100" s="23"/>
      <c r="Q100" s="23"/>
      <c r="R100" s="23"/>
      <c r="S100" s="23"/>
      <c r="T100" s="23"/>
    </row>
    <row r="101" spans="1:20" s="57" customFormat="1" ht="45" customHeight="1" x14ac:dyDescent="0.3">
      <c r="A101" s="138" t="s">
        <v>112</v>
      </c>
      <c r="B101" s="139"/>
      <c r="C101" s="123" t="s">
        <v>113</v>
      </c>
      <c r="D101" s="140"/>
      <c r="E101" s="141"/>
      <c r="F101" s="117"/>
      <c r="G101" s="118"/>
      <c r="H101" s="142"/>
      <c r="I101" s="119">
        <f>I102</f>
        <v>0</v>
      </c>
      <c r="J101" s="118">
        <f>J102</f>
        <v>0</v>
      </c>
      <c r="K101" s="120">
        <f>I101+J101</f>
        <v>0</v>
      </c>
      <c r="L101" s="121"/>
      <c r="M101" s="132"/>
      <c r="N101" s="23"/>
      <c r="O101" s="23"/>
      <c r="P101" s="23"/>
      <c r="Q101" s="23"/>
      <c r="R101" s="23"/>
      <c r="S101" s="23"/>
      <c r="T101" s="23"/>
    </row>
    <row r="102" spans="1:20" s="57" customFormat="1" ht="45" customHeight="1" outlineLevel="1" x14ac:dyDescent="0.3">
      <c r="A102" s="107" t="s">
        <v>151</v>
      </c>
      <c r="B102" s="108"/>
      <c r="C102" s="109" t="s">
        <v>30</v>
      </c>
      <c r="D102" s="110" t="s">
        <v>7</v>
      </c>
      <c r="E102" s="111">
        <f>SUM(E103:E104)</f>
        <v>3583.96</v>
      </c>
      <c r="F102" s="115"/>
      <c r="G102" s="114"/>
      <c r="H102" s="112"/>
      <c r="I102" s="113">
        <f t="shared" ref="I102:J102" si="58">SUM(I103:I104)</f>
        <v>0</v>
      </c>
      <c r="J102" s="114">
        <f t="shared" si="58"/>
        <v>0</v>
      </c>
      <c r="K102" s="112">
        <f>I102+J102</f>
        <v>0</v>
      </c>
      <c r="L102" s="116"/>
      <c r="M102" s="132"/>
      <c r="N102" s="23"/>
      <c r="O102" s="23"/>
      <c r="P102" s="23"/>
      <c r="Q102" s="23"/>
      <c r="R102" s="23"/>
      <c r="S102" s="23"/>
      <c r="T102" s="23"/>
    </row>
    <row r="103" spans="1:20" s="57" customFormat="1" ht="45" customHeight="1" outlineLevel="2" x14ac:dyDescent="0.3">
      <c r="A103" s="16" t="s">
        <v>152</v>
      </c>
      <c r="B103" s="17"/>
      <c r="C103" s="18" t="s">
        <v>65</v>
      </c>
      <c r="D103" s="89" t="s">
        <v>7</v>
      </c>
      <c r="E103" s="106">
        <f>1432.45</f>
        <v>1432.45</v>
      </c>
      <c r="F103" s="72"/>
      <c r="G103" s="19"/>
      <c r="H103" s="20">
        <f t="shared" ref="H103:H104" si="59">F103+G103</f>
        <v>0</v>
      </c>
      <c r="I103" s="21">
        <f t="shared" ref="I103:I104" si="60">E103*F103</f>
        <v>0</v>
      </c>
      <c r="J103" s="129">
        <f t="shared" ref="J103:J104" si="61">E103*G103</f>
        <v>0</v>
      </c>
      <c r="K103" s="20">
        <f t="shared" ref="K103:K104" si="62">I103+J103</f>
        <v>0</v>
      </c>
      <c r="L103" s="73" t="s">
        <v>87</v>
      </c>
      <c r="M103" s="132"/>
      <c r="N103" s="23"/>
      <c r="O103" s="23"/>
      <c r="P103" s="23"/>
      <c r="Q103" s="23"/>
      <c r="R103" s="23"/>
      <c r="S103" s="23"/>
      <c r="T103" s="23"/>
    </row>
    <row r="104" spans="1:20" s="57" customFormat="1" ht="45" customHeight="1" outlineLevel="2" thickBot="1" x14ac:dyDescent="0.35">
      <c r="A104" s="16" t="s">
        <v>153</v>
      </c>
      <c r="B104" s="17"/>
      <c r="C104" s="18" t="s">
        <v>66</v>
      </c>
      <c r="D104" s="89" t="s">
        <v>7</v>
      </c>
      <c r="E104" s="106">
        <f>2151.51</f>
        <v>2151.5100000000002</v>
      </c>
      <c r="F104" s="72"/>
      <c r="G104" s="19"/>
      <c r="H104" s="20">
        <f t="shared" si="59"/>
        <v>0</v>
      </c>
      <c r="I104" s="21">
        <f t="shared" si="60"/>
        <v>0</v>
      </c>
      <c r="J104" s="129">
        <f t="shared" si="61"/>
        <v>0</v>
      </c>
      <c r="K104" s="20">
        <f t="shared" si="62"/>
        <v>0</v>
      </c>
      <c r="L104" s="73" t="s">
        <v>87</v>
      </c>
      <c r="M104" s="132"/>
      <c r="N104" s="23"/>
      <c r="O104" s="23"/>
      <c r="P104" s="23"/>
      <c r="Q104" s="23"/>
      <c r="R104" s="23"/>
      <c r="S104" s="23"/>
      <c r="T104" s="23"/>
    </row>
    <row r="105" spans="1:20" s="57" customFormat="1" ht="45" customHeight="1" thickBot="1" x14ac:dyDescent="0.35">
      <c r="A105" s="90"/>
      <c r="B105" s="65" t="s">
        <v>13</v>
      </c>
      <c r="C105" s="91" t="s">
        <v>6</v>
      </c>
      <c r="D105" s="92"/>
      <c r="E105" s="93"/>
      <c r="F105" s="94"/>
      <c r="G105" s="95"/>
      <c r="H105" s="96"/>
      <c r="I105" s="156">
        <f>I20+I49+I66+I76+I81+I85</f>
        <v>0</v>
      </c>
      <c r="J105" s="154">
        <f>J20+J49+J66+J76+J81+J85</f>
        <v>0</v>
      </c>
      <c r="K105" s="24">
        <f>I105+J105</f>
        <v>0</v>
      </c>
      <c r="L105" s="97"/>
      <c r="M105" s="132"/>
      <c r="N105" s="23"/>
      <c r="O105" s="23"/>
      <c r="P105" s="23"/>
      <c r="Q105" s="23"/>
      <c r="R105" s="23"/>
      <c r="S105" s="23"/>
      <c r="T105" s="23"/>
    </row>
    <row r="106" spans="1:20" s="14" customFormat="1" ht="15.75" customHeight="1" x14ac:dyDescent="0.3">
      <c r="A106" s="33"/>
      <c r="B106" s="33"/>
      <c r="C106" s="36"/>
      <c r="D106" s="37"/>
      <c r="E106" s="38"/>
      <c r="F106" s="33"/>
      <c r="G106" s="33"/>
      <c r="H106" s="33"/>
      <c r="I106" s="33"/>
      <c r="J106" s="33"/>
      <c r="K106" s="33"/>
      <c r="L106" s="33"/>
      <c r="M106" s="34"/>
    </row>
    <row r="107" spans="1:20" s="14" customFormat="1" ht="15.75" customHeight="1" x14ac:dyDescent="0.3">
      <c r="A107" s="33"/>
      <c r="B107" s="33"/>
      <c r="C107" s="36"/>
      <c r="D107" s="37"/>
      <c r="E107" s="38"/>
      <c r="F107" s="33"/>
      <c r="G107" s="33"/>
      <c r="H107" s="33"/>
      <c r="I107" s="33"/>
      <c r="J107" s="33"/>
      <c r="K107" s="33"/>
      <c r="L107" s="33"/>
      <c r="M107" s="34"/>
      <c r="N107" s="11"/>
      <c r="O107" s="11"/>
      <c r="P107" s="11"/>
      <c r="Q107" s="11"/>
      <c r="R107" s="11"/>
      <c r="S107" s="11"/>
      <c r="T107" s="11"/>
    </row>
    <row r="108" spans="1:20" s="14" customFormat="1" ht="20.25" customHeight="1" x14ac:dyDescent="0.3">
      <c r="A108" s="33"/>
      <c r="B108" s="35" t="s">
        <v>23</v>
      </c>
      <c r="C108" s="36"/>
      <c r="D108" s="37"/>
      <c r="E108" s="38"/>
      <c r="F108" s="33"/>
      <c r="G108" s="33"/>
      <c r="H108" s="33"/>
      <c r="I108" s="33"/>
      <c r="J108" s="33"/>
      <c r="K108" s="33"/>
      <c r="L108" s="33"/>
      <c r="M108" s="134"/>
      <c r="N108" s="23"/>
      <c r="O108" s="23"/>
      <c r="P108" s="23"/>
      <c r="Q108" s="23"/>
      <c r="R108" s="23"/>
      <c r="S108" s="23"/>
      <c r="T108" s="23"/>
    </row>
    <row r="109" spans="1:20" s="4" customFormat="1" ht="23.25" customHeight="1" x14ac:dyDescent="0.3">
      <c r="A109" s="5"/>
      <c r="B109" s="35"/>
      <c r="C109" s="6"/>
      <c r="D109" s="7"/>
      <c r="E109" s="8"/>
      <c r="F109" s="8"/>
      <c r="G109" s="9"/>
      <c r="H109" s="9"/>
      <c r="I109" s="9"/>
      <c r="J109" s="9"/>
      <c r="K109" s="10"/>
      <c r="L109" s="10"/>
      <c r="M109" s="76"/>
      <c r="N109" s="44"/>
      <c r="O109" s="44"/>
      <c r="P109" s="44"/>
      <c r="Q109" s="44"/>
      <c r="R109" s="44"/>
      <c r="S109" s="44"/>
      <c r="T109" s="44"/>
    </row>
    <row r="110" spans="1:20" s="14" customFormat="1" x14ac:dyDescent="0.3">
      <c r="B110" s="35" t="s">
        <v>29</v>
      </c>
      <c r="D110" s="39"/>
      <c r="M110" s="34"/>
      <c r="N110" s="22"/>
      <c r="O110" s="22"/>
      <c r="P110" s="22"/>
      <c r="Q110" s="22"/>
      <c r="R110" s="22"/>
      <c r="S110" s="22"/>
      <c r="T110" s="22"/>
    </row>
    <row r="111" spans="1:20" s="14" customFormat="1" ht="15.75" customHeight="1" x14ac:dyDescent="0.3">
      <c r="A111" s="33"/>
      <c r="B111" s="33"/>
      <c r="C111" s="36"/>
      <c r="D111" s="37"/>
      <c r="E111" s="38"/>
      <c r="F111" s="33"/>
      <c r="G111" s="33"/>
      <c r="H111" s="33"/>
      <c r="I111" s="33"/>
      <c r="J111" s="33"/>
      <c r="K111" s="33"/>
      <c r="L111" s="33"/>
      <c r="M111" s="34"/>
      <c r="N111" s="22"/>
      <c r="O111" s="22"/>
      <c r="P111" s="22"/>
      <c r="Q111" s="22"/>
      <c r="R111" s="22"/>
      <c r="S111" s="22"/>
      <c r="T111" s="22"/>
    </row>
    <row r="112" spans="1:20" s="11" customFormat="1" ht="24.6" customHeight="1" x14ac:dyDescent="0.3">
      <c r="A112" s="40"/>
      <c r="B112" s="41" t="s">
        <v>3</v>
      </c>
      <c r="D112" s="13"/>
      <c r="F112" s="42"/>
      <c r="G112" s="42"/>
      <c r="H112" s="42"/>
      <c r="I112" s="42"/>
      <c r="J112" s="42"/>
      <c r="K112" s="43"/>
      <c r="L112" s="44"/>
      <c r="M112" s="26"/>
      <c r="N112" s="22"/>
      <c r="O112" s="22"/>
      <c r="P112" s="22"/>
      <c r="Q112" s="22"/>
      <c r="R112" s="22"/>
      <c r="S112" s="22"/>
      <c r="T112" s="22"/>
    </row>
    <row r="113" spans="1:24" s="23" customFormat="1" ht="202.5" customHeight="1" x14ac:dyDescent="0.3">
      <c r="A113" s="25">
        <v>1</v>
      </c>
      <c r="B113" s="165" t="s">
        <v>154</v>
      </c>
      <c r="C113" s="165"/>
      <c r="D113" s="165"/>
      <c r="E113" s="165"/>
      <c r="F113" s="165"/>
      <c r="G113" s="165"/>
      <c r="H113" s="165"/>
      <c r="I113" s="165"/>
      <c r="J113" s="165"/>
      <c r="K113" s="165"/>
      <c r="L113" s="165"/>
      <c r="M113" s="26"/>
      <c r="N113" s="22"/>
      <c r="O113" s="22"/>
      <c r="P113" s="22"/>
      <c r="Q113" s="22"/>
      <c r="R113" s="22"/>
      <c r="S113" s="22"/>
      <c r="T113" s="22"/>
    </row>
    <row r="114" spans="1:24" s="44" customFormat="1" ht="45.75" customHeight="1" x14ac:dyDescent="0.3">
      <c r="A114" s="32">
        <v>2</v>
      </c>
      <c r="B114" s="165" t="s">
        <v>90</v>
      </c>
      <c r="C114" s="165"/>
      <c r="D114" s="165"/>
      <c r="E114" s="165"/>
      <c r="F114" s="165"/>
      <c r="G114" s="165"/>
      <c r="H114" s="165"/>
      <c r="I114" s="165"/>
      <c r="J114" s="165"/>
      <c r="K114" s="165"/>
      <c r="L114" s="165"/>
      <c r="M114" s="26"/>
      <c r="N114" s="22"/>
      <c r="O114" s="22"/>
      <c r="P114" s="22"/>
      <c r="Q114" s="22"/>
      <c r="R114" s="22"/>
      <c r="S114" s="22"/>
      <c r="T114" s="22"/>
    </row>
    <row r="115" spans="1:24" s="23" customFormat="1" ht="23.25" customHeight="1" x14ac:dyDescent="0.3">
      <c r="A115" s="25">
        <v>3</v>
      </c>
      <c r="B115" s="194" t="s">
        <v>184</v>
      </c>
      <c r="C115" s="194"/>
      <c r="D115" s="194"/>
      <c r="E115" s="194"/>
      <c r="F115" s="194"/>
      <c r="G115" s="194"/>
      <c r="H115" s="194"/>
      <c r="I115" s="194"/>
      <c r="J115" s="194"/>
      <c r="K115" s="194"/>
      <c r="L115" s="194"/>
      <c r="M115" s="34"/>
    </row>
    <row r="116" spans="1:24" s="22" customFormat="1" ht="40.5" customHeight="1" x14ac:dyDescent="0.3">
      <c r="A116" s="25">
        <v>4</v>
      </c>
      <c r="B116" s="165" t="s">
        <v>17</v>
      </c>
      <c r="C116" s="165"/>
      <c r="D116" s="165"/>
      <c r="E116" s="165"/>
      <c r="F116" s="165"/>
      <c r="G116" s="165"/>
      <c r="H116" s="165"/>
      <c r="I116" s="165"/>
      <c r="J116" s="165"/>
      <c r="K116" s="165"/>
      <c r="L116" s="165"/>
      <c r="M116" s="34"/>
    </row>
    <row r="117" spans="1:24" s="22" customFormat="1" ht="291.75" customHeight="1" x14ac:dyDescent="0.3">
      <c r="A117" s="25">
        <v>5</v>
      </c>
      <c r="B117" s="175" t="s">
        <v>91</v>
      </c>
      <c r="C117" s="195"/>
      <c r="D117" s="195"/>
      <c r="E117" s="195"/>
      <c r="F117" s="195"/>
      <c r="G117" s="195"/>
      <c r="H117" s="195"/>
      <c r="I117" s="195"/>
      <c r="J117" s="195"/>
      <c r="K117" s="195"/>
      <c r="L117" s="195"/>
      <c r="M117" s="26"/>
    </row>
    <row r="118" spans="1:24" s="22" customFormat="1" ht="60.75" customHeight="1" x14ac:dyDescent="0.3">
      <c r="A118" s="25">
        <v>6</v>
      </c>
      <c r="B118" s="175" t="s">
        <v>92</v>
      </c>
      <c r="C118" s="175"/>
      <c r="D118" s="175"/>
      <c r="E118" s="175"/>
      <c r="F118" s="175"/>
      <c r="G118" s="175"/>
      <c r="H118" s="175"/>
      <c r="I118" s="175"/>
      <c r="J118" s="175"/>
      <c r="K118" s="175"/>
      <c r="L118" s="175"/>
      <c r="M118" s="26"/>
    </row>
    <row r="119" spans="1:24" s="22" customFormat="1" ht="45" customHeight="1" x14ac:dyDescent="0.3">
      <c r="A119" s="25">
        <v>7</v>
      </c>
      <c r="B119" s="175" t="s">
        <v>82</v>
      </c>
      <c r="C119" s="175"/>
      <c r="D119" s="175"/>
      <c r="E119" s="175"/>
      <c r="F119" s="175"/>
      <c r="G119" s="175"/>
      <c r="H119" s="175"/>
      <c r="I119" s="175"/>
      <c r="J119" s="175"/>
      <c r="K119" s="175"/>
      <c r="L119" s="175"/>
      <c r="M119" s="26"/>
    </row>
    <row r="120" spans="1:24" s="46" customFormat="1" ht="255" customHeight="1" x14ac:dyDescent="0.3">
      <c r="A120" s="32">
        <v>8</v>
      </c>
      <c r="B120" s="176" t="s">
        <v>84</v>
      </c>
      <c r="C120" s="176"/>
      <c r="D120" s="176"/>
      <c r="E120" s="176"/>
      <c r="F120" s="176"/>
      <c r="G120" s="176"/>
      <c r="H120" s="176"/>
      <c r="I120" s="176"/>
      <c r="J120" s="176"/>
      <c r="K120" s="176"/>
      <c r="L120" s="176"/>
      <c r="M120" s="137"/>
      <c r="N120" s="103"/>
      <c r="O120" s="103"/>
      <c r="P120" s="103"/>
      <c r="Q120" s="103"/>
      <c r="R120" s="103"/>
      <c r="S120" s="104"/>
      <c r="T120" s="104"/>
      <c r="U120" s="104"/>
      <c r="V120" s="104"/>
      <c r="W120" s="104"/>
      <c r="X120" s="23"/>
    </row>
    <row r="121" spans="1:24" s="77" customFormat="1" ht="409.5" customHeight="1" x14ac:dyDescent="0.3">
      <c r="A121" s="32"/>
      <c r="B121" s="177" t="s">
        <v>83</v>
      </c>
      <c r="C121" s="177"/>
      <c r="D121" s="177"/>
      <c r="E121" s="177"/>
      <c r="F121" s="177"/>
      <c r="G121" s="177"/>
      <c r="H121" s="177"/>
      <c r="I121" s="177"/>
      <c r="J121" s="177"/>
      <c r="K121" s="177"/>
      <c r="L121" s="177"/>
      <c r="M121" s="101"/>
      <c r="N121" s="102"/>
      <c r="O121" s="102"/>
      <c r="P121" s="102"/>
      <c r="Q121" s="102"/>
      <c r="R121" s="102"/>
      <c r="S121" s="98"/>
      <c r="T121" s="98"/>
      <c r="U121" s="98"/>
      <c r="V121" s="98"/>
      <c r="W121" s="98"/>
      <c r="X121" s="22"/>
    </row>
    <row r="122" spans="1:24" s="46" customFormat="1" ht="300" customHeight="1" x14ac:dyDescent="0.3">
      <c r="A122" s="45"/>
      <c r="B122" s="177" t="s">
        <v>181</v>
      </c>
      <c r="C122" s="177"/>
      <c r="D122" s="177"/>
      <c r="E122" s="177"/>
      <c r="F122" s="177"/>
      <c r="G122" s="177"/>
      <c r="H122" s="177"/>
      <c r="I122" s="177"/>
      <c r="J122" s="177"/>
      <c r="K122" s="177"/>
      <c r="L122" s="177"/>
      <c r="M122" s="136"/>
      <c r="N122" s="136"/>
      <c r="O122" s="136"/>
      <c r="P122" s="136"/>
      <c r="Q122" s="103"/>
      <c r="R122" s="103"/>
      <c r="S122" s="23"/>
      <c r="T122" s="23"/>
      <c r="U122" s="23"/>
      <c r="V122" s="23"/>
      <c r="W122" s="23"/>
      <c r="X122" s="23"/>
    </row>
    <row r="123" spans="1:24" s="67" customFormat="1" ht="104.25" customHeight="1" x14ac:dyDescent="0.3">
      <c r="A123" s="25">
        <v>9</v>
      </c>
      <c r="B123" s="178" t="s">
        <v>182</v>
      </c>
      <c r="C123" s="178"/>
      <c r="D123" s="178"/>
      <c r="E123" s="178"/>
      <c r="F123" s="178"/>
      <c r="G123" s="178"/>
      <c r="H123" s="178"/>
      <c r="I123" s="178"/>
      <c r="J123" s="178"/>
      <c r="K123" s="178"/>
      <c r="L123" s="178"/>
      <c r="M123" s="130"/>
      <c r="N123" s="100"/>
      <c r="O123" s="100"/>
      <c r="P123" s="100"/>
      <c r="Q123" s="100"/>
      <c r="R123" s="100"/>
      <c r="S123" s="22"/>
      <c r="T123" s="22"/>
      <c r="U123" s="22"/>
      <c r="V123" s="22"/>
      <c r="W123" s="22"/>
      <c r="X123" s="22"/>
    </row>
    <row r="124" spans="1:24" s="74" customFormat="1" ht="12.75" customHeight="1" x14ac:dyDescent="0.3">
      <c r="A124" s="31"/>
      <c r="B124" s="128"/>
      <c r="C124" s="127"/>
      <c r="D124" s="127"/>
      <c r="E124" s="127"/>
      <c r="F124" s="127"/>
      <c r="G124" s="127"/>
      <c r="H124" s="127"/>
      <c r="I124" s="127"/>
      <c r="J124" s="127"/>
      <c r="K124" s="127"/>
      <c r="L124" s="127"/>
      <c r="M124" s="26"/>
      <c r="N124" s="23"/>
      <c r="O124" s="23"/>
      <c r="P124" s="23"/>
      <c r="Q124" s="23"/>
      <c r="R124" s="23"/>
      <c r="S124" s="23"/>
      <c r="T124" s="23"/>
      <c r="U124" s="23"/>
      <c r="V124" s="23"/>
      <c r="W124" s="23"/>
      <c r="X124" s="23"/>
    </row>
    <row r="125" spans="1:24" s="74" customFormat="1" ht="21.75" customHeight="1" x14ac:dyDescent="0.3">
      <c r="A125" s="31"/>
      <c r="B125" s="128"/>
      <c r="C125" s="127"/>
      <c r="D125" s="127"/>
      <c r="E125" s="127"/>
      <c r="F125" s="127"/>
      <c r="G125" s="127"/>
      <c r="H125" s="127"/>
      <c r="I125" s="127"/>
      <c r="J125" s="127"/>
      <c r="K125" s="127"/>
      <c r="L125" s="127"/>
      <c r="M125" s="26"/>
      <c r="N125" s="23"/>
      <c r="O125" s="23"/>
      <c r="P125" s="23"/>
      <c r="Q125" s="23"/>
      <c r="R125" s="23"/>
      <c r="S125" s="23"/>
      <c r="T125" s="23"/>
      <c r="U125" s="23"/>
      <c r="V125" s="23"/>
      <c r="W125" s="23"/>
      <c r="X125" s="23"/>
    </row>
    <row r="126" spans="1:24" s="74" customFormat="1" ht="27" customHeight="1" thickBot="1" x14ac:dyDescent="0.35">
      <c r="A126" s="25">
        <v>10</v>
      </c>
      <c r="B126" s="128"/>
      <c r="C126" s="174" t="s">
        <v>155</v>
      </c>
      <c r="D126" s="174"/>
      <c r="E126" s="174"/>
      <c r="F126" s="127"/>
      <c r="G126" s="157"/>
      <c r="H126" s="127"/>
      <c r="I126" s="127"/>
      <c r="J126" s="127"/>
      <c r="K126" s="127"/>
      <c r="L126" s="127"/>
      <c r="M126" s="26"/>
      <c r="N126" s="23"/>
      <c r="O126" s="23"/>
      <c r="P126" s="23"/>
      <c r="Q126" s="23"/>
      <c r="R126" s="23"/>
      <c r="S126" s="23"/>
      <c r="T126" s="23"/>
      <c r="U126" s="23"/>
      <c r="V126" s="23"/>
      <c r="W126" s="23"/>
      <c r="X126" s="23"/>
    </row>
    <row r="127" spans="1:24" s="74" customFormat="1" ht="29.25" customHeight="1" thickBot="1" x14ac:dyDescent="0.35">
      <c r="A127" s="31"/>
      <c r="B127" s="128"/>
      <c r="C127" s="168" t="s">
        <v>18</v>
      </c>
      <c r="D127" s="169"/>
      <c r="E127" s="27" t="s">
        <v>19</v>
      </c>
      <c r="F127" s="127"/>
      <c r="G127" s="127"/>
      <c r="H127" s="127"/>
      <c r="I127" s="127"/>
      <c r="J127" s="127"/>
      <c r="K127" s="127"/>
      <c r="L127" s="127"/>
      <c r="M127" s="26"/>
      <c r="N127" s="23"/>
      <c r="O127" s="23"/>
      <c r="P127" s="23"/>
      <c r="Q127" s="23"/>
      <c r="R127" s="23"/>
      <c r="S127" s="23"/>
      <c r="T127" s="23"/>
      <c r="U127" s="23"/>
      <c r="V127" s="23"/>
      <c r="W127" s="23"/>
      <c r="X127" s="23"/>
    </row>
    <row r="128" spans="1:24" s="74" customFormat="1" ht="29.25" customHeight="1" x14ac:dyDescent="0.3">
      <c r="A128" s="31"/>
      <c r="B128" s="128"/>
      <c r="C128" s="170" t="s">
        <v>31</v>
      </c>
      <c r="D128" s="171"/>
      <c r="E128" s="28">
        <f>381</f>
        <v>381</v>
      </c>
      <c r="F128" s="127"/>
      <c r="G128" s="127"/>
      <c r="H128" s="127"/>
      <c r="I128" s="127"/>
      <c r="J128" s="127"/>
      <c r="K128" s="127"/>
      <c r="L128" s="127"/>
      <c r="M128" s="26"/>
      <c r="N128" s="23"/>
      <c r="O128" s="23"/>
      <c r="P128" s="23"/>
      <c r="Q128" s="23"/>
      <c r="R128" s="23"/>
      <c r="S128" s="23"/>
      <c r="T128" s="23"/>
      <c r="U128" s="23"/>
      <c r="V128" s="23"/>
      <c r="W128" s="23"/>
      <c r="X128" s="23"/>
    </row>
    <row r="129" spans="1:24" s="74" customFormat="1" ht="29.25" customHeight="1" x14ac:dyDescent="0.3">
      <c r="A129" s="31"/>
      <c r="B129" s="128"/>
      <c r="C129" s="166" t="s">
        <v>20</v>
      </c>
      <c r="D129" s="167"/>
      <c r="E129" s="29">
        <f>443</f>
        <v>443</v>
      </c>
      <c r="F129" s="127"/>
      <c r="G129" s="127"/>
      <c r="H129" s="127"/>
      <c r="I129" s="127"/>
      <c r="J129" s="127"/>
      <c r="K129" s="127"/>
      <c r="L129" s="127"/>
      <c r="M129" s="26"/>
      <c r="N129" s="23"/>
      <c r="O129" s="23"/>
      <c r="P129" s="23"/>
      <c r="Q129" s="23"/>
      <c r="R129" s="23"/>
      <c r="S129" s="23"/>
      <c r="T129" s="23"/>
      <c r="U129" s="23"/>
      <c r="V129" s="23"/>
      <c r="W129" s="23"/>
      <c r="X129" s="23"/>
    </row>
    <row r="130" spans="1:24" s="74" customFormat="1" ht="29.25" customHeight="1" thickBot="1" x14ac:dyDescent="0.35">
      <c r="A130" s="31"/>
      <c r="B130" s="128"/>
      <c r="C130" s="166" t="s">
        <v>21</v>
      </c>
      <c r="D130" s="167"/>
      <c r="E130" s="29">
        <f>46</f>
        <v>46</v>
      </c>
      <c r="F130" s="127"/>
      <c r="G130" s="127"/>
      <c r="H130" s="127"/>
      <c r="I130" s="127"/>
      <c r="J130" s="127"/>
      <c r="K130" s="127"/>
      <c r="L130" s="127"/>
      <c r="M130" s="26"/>
      <c r="N130" s="23"/>
      <c r="O130" s="23"/>
      <c r="P130" s="23"/>
      <c r="Q130" s="23"/>
      <c r="R130" s="23"/>
      <c r="S130" s="23"/>
      <c r="T130" s="23"/>
      <c r="U130" s="23"/>
      <c r="V130" s="23"/>
      <c r="W130" s="23"/>
      <c r="X130" s="23"/>
    </row>
    <row r="131" spans="1:24" s="74" customFormat="1" ht="29.25" customHeight="1" thickBot="1" x14ac:dyDescent="0.35">
      <c r="A131" s="31"/>
      <c r="B131" s="128"/>
      <c r="C131" s="172" t="s">
        <v>22</v>
      </c>
      <c r="D131" s="173"/>
      <c r="E131" s="30">
        <f>SUM(E128:E130)</f>
        <v>870</v>
      </c>
      <c r="F131" s="127"/>
      <c r="G131" s="127"/>
      <c r="H131" s="127"/>
      <c r="I131" s="127"/>
      <c r="J131" s="127"/>
      <c r="K131" s="127"/>
      <c r="L131" s="127"/>
      <c r="M131" s="26"/>
      <c r="N131" s="23"/>
      <c r="O131" s="23"/>
      <c r="P131" s="23"/>
      <c r="Q131" s="23"/>
      <c r="R131" s="23"/>
      <c r="S131" s="23"/>
      <c r="T131" s="23"/>
      <c r="U131" s="23"/>
      <c r="V131" s="23"/>
      <c r="W131" s="23"/>
      <c r="X131" s="23"/>
    </row>
    <row r="132" spans="1:24" s="74" customFormat="1" ht="29.25" customHeight="1" x14ac:dyDescent="0.3">
      <c r="A132" s="31"/>
      <c r="B132" s="128"/>
      <c r="C132" s="127"/>
      <c r="D132" s="127"/>
      <c r="E132" s="127"/>
      <c r="F132" s="127"/>
      <c r="G132" s="127"/>
      <c r="H132" s="127"/>
      <c r="I132" s="127"/>
      <c r="J132" s="127"/>
      <c r="K132" s="127"/>
      <c r="L132" s="127"/>
      <c r="M132" s="26"/>
      <c r="N132" s="23"/>
      <c r="O132" s="23"/>
      <c r="P132" s="23"/>
      <c r="Q132" s="23"/>
      <c r="R132" s="23"/>
      <c r="S132" s="23"/>
      <c r="T132" s="23"/>
      <c r="U132" s="23"/>
      <c r="V132" s="23"/>
      <c r="W132" s="23"/>
      <c r="X132" s="23"/>
    </row>
    <row r="133" spans="1:24" s="74" customFormat="1" ht="29.25" customHeight="1" thickBot="1" x14ac:dyDescent="0.35">
      <c r="A133" s="31"/>
      <c r="B133" s="128"/>
      <c r="C133" s="174" t="s">
        <v>156</v>
      </c>
      <c r="D133" s="174"/>
      <c r="E133" s="174"/>
      <c r="F133" s="127"/>
      <c r="G133" s="127"/>
      <c r="H133" s="127"/>
      <c r="I133" s="127"/>
      <c r="J133" s="127"/>
      <c r="K133" s="127"/>
      <c r="L133" s="127"/>
      <c r="M133" s="26"/>
      <c r="N133" s="23"/>
      <c r="O133" s="23"/>
      <c r="P133" s="23"/>
      <c r="Q133" s="23"/>
      <c r="R133" s="23"/>
      <c r="S133" s="23"/>
      <c r="T133" s="23"/>
      <c r="U133" s="23"/>
      <c r="V133" s="23"/>
      <c r="W133" s="23"/>
      <c r="X133" s="23"/>
    </row>
    <row r="134" spans="1:24" s="74" customFormat="1" ht="29.25" customHeight="1" thickBot="1" x14ac:dyDescent="0.35">
      <c r="A134" s="31"/>
      <c r="B134" s="128"/>
      <c r="C134" s="168" t="s">
        <v>18</v>
      </c>
      <c r="D134" s="169"/>
      <c r="E134" s="27" t="s">
        <v>19</v>
      </c>
      <c r="F134" s="127"/>
      <c r="G134" s="127"/>
      <c r="H134" s="127"/>
      <c r="I134" s="127"/>
      <c r="J134" s="127"/>
      <c r="K134" s="127"/>
      <c r="L134" s="127"/>
      <c r="M134" s="26"/>
      <c r="N134" s="23"/>
      <c r="O134" s="23"/>
      <c r="P134" s="23"/>
      <c r="Q134" s="23"/>
      <c r="R134" s="23"/>
      <c r="S134" s="23"/>
      <c r="T134" s="23"/>
      <c r="U134" s="23"/>
      <c r="V134" s="23"/>
      <c r="W134" s="23"/>
      <c r="X134" s="23"/>
    </row>
    <row r="135" spans="1:24" s="74" customFormat="1" ht="29.25" customHeight="1" x14ac:dyDescent="0.3">
      <c r="A135" s="31"/>
      <c r="B135" s="128"/>
      <c r="C135" s="170" t="s">
        <v>31</v>
      </c>
      <c r="D135" s="171"/>
      <c r="E135" s="28">
        <f>178</f>
        <v>178</v>
      </c>
      <c r="F135" s="127"/>
      <c r="G135" s="127"/>
      <c r="H135" s="127"/>
      <c r="I135" s="127"/>
      <c r="J135" s="127"/>
      <c r="K135" s="127"/>
      <c r="L135" s="127"/>
      <c r="M135" s="26"/>
      <c r="N135" s="23"/>
      <c r="O135" s="23"/>
      <c r="P135" s="23"/>
      <c r="Q135" s="23"/>
      <c r="R135" s="23"/>
      <c r="S135" s="23"/>
      <c r="T135" s="23"/>
      <c r="U135" s="23"/>
      <c r="V135" s="23"/>
      <c r="W135" s="23"/>
      <c r="X135" s="23"/>
    </row>
    <row r="136" spans="1:24" s="74" customFormat="1" ht="29.25" customHeight="1" x14ac:dyDescent="0.3">
      <c r="A136" s="31"/>
      <c r="B136" s="128"/>
      <c r="C136" s="166" t="s">
        <v>20</v>
      </c>
      <c r="D136" s="167"/>
      <c r="E136" s="29">
        <f>195</f>
        <v>195</v>
      </c>
      <c r="F136" s="127"/>
      <c r="G136" s="127"/>
      <c r="H136" s="127"/>
      <c r="I136" s="127"/>
      <c r="J136" s="127"/>
      <c r="K136" s="127"/>
      <c r="L136" s="127"/>
      <c r="M136" s="26"/>
      <c r="N136" s="23"/>
      <c r="O136" s="23"/>
      <c r="P136" s="23"/>
      <c r="Q136" s="23"/>
      <c r="R136" s="23"/>
      <c r="S136" s="23"/>
      <c r="T136" s="23"/>
      <c r="U136" s="23"/>
      <c r="V136" s="23"/>
      <c r="W136" s="23"/>
      <c r="X136" s="23"/>
    </row>
    <row r="137" spans="1:24" s="74" customFormat="1" ht="29.25" customHeight="1" x14ac:dyDescent="0.3">
      <c r="A137" s="31"/>
      <c r="B137" s="128"/>
      <c r="C137" s="166" t="s">
        <v>21</v>
      </c>
      <c r="D137" s="167"/>
      <c r="E137" s="29">
        <f>37</f>
        <v>37</v>
      </c>
      <c r="F137" s="127"/>
      <c r="G137" s="127"/>
      <c r="H137" s="127"/>
      <c r="I137" s="127"/>
      <c r="J137" s="127"/>
      <c r="K137" s="127"/>
      <c r="L137" s="127"/>
      <c r="M137" s="26"/>
      <c r="N137" s="23"/>
      <c r="O137" s="23"/>
      <c r="P137" s="23"/>
      <c r="Q137" s="23"/>
      <c r="R137" s="23"/>
      <c r="S137" s="23"/>
      <c r="T137" s="23"/>
      <c r="U137" s="23"/>
      <c r="V137" s="23"/>
      <c r="W137" s="23"/>
      <c r="X137" s="23"/>
    </row>
    <row r="138" spans="1:24" s="74" customFormat="1" ht="29.25" customHeight="1" thickBot="1" x14ac:dyDescent="0.35">
      <c r="A138" s="31"/>
      <c r="B138" s="128"/>
      <c r="C138" s="166" t="s">
        <v>69</v>
      </c>
      <c r="D138" s="167"/>
      <c r="E138" s="29">
        <f>4</f>
        <v>4</v>
      </c>
      <c r="F138" s="127"/>
      <c r="G138" s="127"/>
      <c r="H138" s="127"/>
      <c r="I138" s="127"/>
      <c r="J138" s="127"/>
      <c r="K138" s="127"/>
      <c r="L138" s="127"/>
      <c r="M138" s="26"/>
      <c r="N138" s="23"/>
      <c r="O138" s="23"/>
      <c r="P138" s="23"/>
      <c r="Q138" s="23"/>
      <c r="R138" s="23"/>
      <c r="S138" s="23"/>
      <c r="T138" s="23"/>
      <c r="U138" s="23"/>
      <c r="V138" s="23"/>
      <c r="W138" s="23"/>
      <c r="X138" s="23"/>
    </row>
    <row r="139" spans="1:24" s="74" customFormat="1" ht="29.25" customHeight="1" thickBot="1" x14ac:dyDescent="0.35">
      <c r="A139" s="31"/>
      <c r="B139" s="128"/>
      <c r="C139" s="172" t="s">
        <v>22</v>
      </c>
      <c r="D139" s="173"/>
      <c r="E139" s="30">
        <f>SUM(E135:E138)</f>
        <v>414</v>
      </c>
      <c r="F139" s="127"/>
      <c r="G139" s="127"/>
      <c r="H139" s="127"/>
      <c r="I139" s="127"/>
      <c r="J139" s="127"/>
      <c r="K139" s="127"/>
      <c r="L139" s="127"/>
      <c r="M139" s="26"/>
      <c r="N139" s="23"/>
      <c r="O139" s="23"/>
      <c r="P139" s="23"/>
      <c r="Q139" s="23"/>
      <c r="R139" s="23"/>
      <c r="S139" s="23"/>
      <c r="T139" s="23"/>
      <c r="U139" s="23"/>
      <c r="V139" s="23"/>
      <c r="W139" s="23"/>
      <c r="X139" s="23"/>
    </row>
    <row r="140" spans="1:24" s="74" customFormat="1" ht="29.25" customHeight="1" x14ac:dyDescent="0.3">
      <c r="A140" s="31"/>
      <c r="B140" s="128"/>
      <c r="C140" s="127"/>
      <c r="D140" s="127"/>
      <c r="E140" s="127"/>
      <c r="F140" s="127"/>
      <c r="G140" s="127"/>
      <c r="H140" s="127"/>
      <c r="I140" s="127"/>
      <c r="J140" s="127"/>
      <c r="K140" s="127"/>
      <c r="L140" s="127"/>
      <c r="M140" s="26"/>
      <c r="N140" s="23"/>
      <c r="O140" s="23"/>
      <c r="P140" s="23"/>
      <c r="Q140" s="23"/>
      <c r="R140" s="23"/>
      <c r="S140" s="23"/>
      <c r="T140" s="23"/>
      <c r="U140" s="23"/>
      <c r="V140" s="23"/>
      <c r="W140" s="23"/>
      <c r="X140" s="23"/>
    </row>
    <row r="141" spans="1:24" s="74" customFormat="1" ht="29.25" customHeight="1" thickBot="1" x14ac:dyDescent="0.35">
      <c r="A141" s="31"/>
      <c r="B141" s="128"/>
      <c r="C141" s="174" t="s">
        <v>157</v>
      </c>
      <c r="D141" s="174"/>
      <c r="E141" s="174"/>
      <c r="F141" s="127"/>
      <c r="G141" s="127"/>
      <c r="H141" s="127"/>
      <c r="I141" s="127"/>
      <c r="J141" s="127"/>
      <c r="K141" s="127"/>
      <c r="L141" s="127"/>
      <c r="M141" s="26"/>
      <c r="N141" s="23"/>
      <c r="O141" s="23"/>
      <c r="P141" s="23"/>
      <c r="Q141" s="23"/>
      <c r="R141" s="23"/>
      <c r="S141" s="23"/>
      <c r="T141" s="23"/>
      <c r="U141" s="23"/>
      <c r="V141" s="23"/>
      <c r="W141" s="23"/>
      <c r="X141" s="23"/>
    </row>
    <row r="142" spans="1:24" s="74" customFormat="1" ht="29.25" customHeight="1" thickBot="1" x14ac:dyDescent="0.35">
      <c r="A142" s="31"/>
      <c r="B142" s="128"/>
      <c r="C142" s="168" t="s">
        <v>18</v>
      </c>
      <c r="D142" s="169"/>
      <c r="E142" s="27" t="s">
        <v>19</v>
      </c>
      <c r="F142" s="127"/>
      <c r="G142" s="127"/>
      <c r="H142" s="127"/>
      <c r="I142" s="127"/>
      <c r="J142" s="127"/>
      <c r="K142" s="127"/>
      <c r="L142" s="127"/>
      <c r="M142" s="26"/>
      <c r="N142" s="23"/>
      <c r="O142" s="23"/>
      <c r="P142" s="23"/>
      <c r="Q142" s="23"/>
      <c r="R142" s="23"/>
      <c r="S142" s="23"/>
      <c r="T142" s="23"/>
      <c r="U142" s="23"/>
      <c r="V142" s="23"/>
      <c r="W142" s="23"/>
      <c r="X142" s="23"/>
    </row>
    <row r="143" spans="1:24" s="74" customFormat="1" ht="29.25" customHeight="1" x14ac:dyDescent="0.3">
      <c r="A143" s="31"/>
      <c r="B143" s="128"/>
      <c r="C143" s="170" t="s">
        <v>31</v>
      </c>
      <c r="D143" s="171"/>
      <c r="E143" s="28">
        <f>72</f>
        <v>72</v>
      </c>
      <c r="F143" s="127"/>
      <c r="G143" s="127"/>
      <c r="H143" s="127"/>
      <c r="I143" s="127"/>
      <c r="J143" s="127"/>
      <c r="K143" s="127"/>
      <c r="L143" s="127"/>
      <c r="M143" s="26"/>
      <c r="N143" s="23"/>
      <c r="O143" s="23"/>
      <c r="P143" s="23"/>
      <c r="Q143" s="23"/>
      <c r="R143" s="23"/>
      <c r="S143" s="23"/>
      <c r="T143" s="23"/>
      <c r="U143" s="23"/>
      <c r="V143" s="23"/>
      <c r="W143" s="23"/>
      <c r="X143" s="23"/>
    </row>
    <row r="144" spans="1:24" s="74" customFormat="1" ht="29.25" customHeight="1" x14ac:dyDescent="0.3">
      <c r="A144" s="31"/>
      <c r="B144" s="128"/>
      <c r="C144" s="166" t="s">
        <v>20</v>
      </c>
      <c r="D144" s="167"/>
      <c r="E144" s="29">
        <f>88</f>
        <v>88</v>
      </c>
      <c r="F144" s="127"/>
      <c r="G144" s="127"/>
      <c r="H144" s="127"/>
      <c r="I144" s="127"/>
      <c r="J144" s="127"/>
      <c r="K144" s="127"/>
      <c r="L144" s="127"/>
      <c r="M144" s="26"/>
      <c r="N144" s="23"/>
      <c r="O144" s="23"/>
      <c r="P144" s="23"/>
      <c r="Q144" s="23"/>
      <c r="R144" s="23"/>
      <c r="S144" s="23"/>
      <c r="T144" s="23"/>
      <c r="U144" s="23"/>
      <c r="V144" s="23"/>
      <c r="W144" s="23"/>
      <c r="X144" s="23"/>
    </row>
    <row r="145" spans="1:24" s="74" customFormat="1" ht="29.25" customHeight="1" thickBot="1" x14ac:dyDescent="0.35">
      <c r="A145" s="31"/>
      <c r="B145" s="128"/>
      <c r="C145" s="166" t="s">
        <v>21</v>
      </c>
      <c r="D145" s="167"/>
      <c r="E145" s="29">
        <f>8</f>
        <v>8</v>
      </c>
      <c r="F145" s="127"/>
      <c r="G145" s="127"/>
      <c r="H145" s="127"/>
      <c r="I145" s="127"/>
      <c r="J145" s="127"/>
      <c r="K145" s="127"/>
      <c r="L145" s="127"/>
      <c r="M145" s="26"/>
      <c r="N145" s="23"/>
      <c r="O145" s="23"/>
      <c r="P145" s="23"/>
      <c r="Q145" s="23"/>
      <c r="R145" s="23"/>
      <c r="S145" s="23"/>
      <c r="T145" s="23"/>
      <c r="U145" s="23"/>
      <c r="V145" s="23"/>
      <c r="W145" s="23"/>
      <c r="X145" s="23"/>
    </row>
    <row r="146" spans="1:24" s="74" customFormat="1" ht="29.25" customHeight="1" thickBot="1" x14ac:dyDescent="0.35">
      <c r="A146" s="31"/>
      <c r="B146" s="128"/>
      <c r="C146" s="172" t="s">
        <v>22</v>
      </c>
      <c r="D146" s="173"/>
      <c r="E146" s="30">
        <f>SUM(E143:E145)</f>
        <v>168</v>
      </c>
      <c r="F146" s="127"/>
      <c r="G146" s="127"/>
      <c r="H146" s="127"/>
      <c r="I146" s="127"/>
      <c r="J146" s="127"/>
      <c r="K146" s="127"/>
      <c r="L146" s="127"/>
      <c r="M146" s="26"/>
      <c r="N146" s="23"/>
      <c r="O146" s="23"/>
      <c r="P146" s="23"/>
      <c r="Q146" s="23"/>
      <c r="R146" s="23"/>
      <c r="S146" s="23"/>
      <c r="T146" s="23"/>
      <c r="U146" s="23"/>
      <c r="V146" s="23"/>
      <c r="W146" s="23"/>
      <c r="X146" s="23"/>
    </row>
    <row r="147" spans="1:24" s="74" customFormat="1" ht="29.25" customHeight="1" x14ac:dyDescent="0.3">
      <c r="A147" s="31"/>
      <c r="B147" s="128"/>
      <c r="C147" s="127"/>
      <c r="D147" s="127"/>
      <c r="E147" s="127"/>
      <c r="F147" s="127"/>
      <c r="G147" s="127"/>
      <c r="H147" s="127"/>
      <c r="I147" s="127"/>
      <c r="J147" s="127"/>
      <c r="K147" s="127"/>
      <c r="L147" s="127"/>
      <c r="M147" s="26"/>
      <c r="N147" s="23"/>
      <c r="O147" s="23"/>
      <c r="P147" s="23"/>
      <c r="Q147" s="23"/>
      <c r="R147" s="23"/>
      <c r="S147" s="23"/>
      <c r="T147" s="23"/>
      <c r="U147" s="23"/>
      <c r="V147" s="23"/>
      <c r="W147" s="23"/>
      <c r="X147" s="23"/>
    </row>
    <row r="148" spans="1:24" s="74" customFormat="1" ht="29.25" customHeight="1" thickBot="1" x14ac:dyDescent="0.35">
      <c r="A148" s="31"/>
      <c r="B148" s="128"/>
      <c r="C148" s="174" t="s">
        <v>158</v>
      </c>
      <c r="D148" s="174"/>
      <c r="E148" s="174"/>
      <c r="F148" s="127"/>
      <c r="G148" s="127"/>
      <c r="H148" s="127"/>
      <c r="I148" s="127"/>
      <c r="J148" s="127"/>
      <c r="K148" s="127"/>
      <c r="L148" s="127"/>
      <c r="M148" s="26"/>
      <c r="N148" s="23"/>
      <c r="O148" s="23"/>
      <c r="P148" s="23"/>
      <c r="Q148" s="23"/>
      <c r="R148" s="23"/>
      <c r="S148" s="23"/>
      <c r="T148" s="23"/>
      <c r="U148" s="23"/>
      <c r="V148" s="23"/>
      <c r="W148" s="23"/>
      <c r="X148" s="23"/>
    </row>
    <row r="149" spans="1:24" s="74" customFormat="1" ht="29.25" customHeight="1" thickBot="1" x14ac:dyDescent="0.35">
      <c r="A149" s="31"/>
      <c r="B149" s="128"/>
      <c r="C149" s="168" t="s">
        <v>18</v>
      </c>
      <c r="D149" s="169"/>
      <c r="E149" s="27" t="s">
        <v>19</v>
      </c>
      <c r="F149" s="127"/>
      <c r="G149" s="127"/>
      <c r="H149" s="127"/>
      <c r="I149" s="127"/>
      <c r="J149" s="127"/>
      <c r="K149" s="127"/>
      <c r="L149" s="127"/>
      <c r="M149" s="26"/>
      <c r="N149" s="23"/>
      <c r="O149" s="23"/>
      <c r="P149" s="23"/>
      <c r="Q149" s="23"/>
      <c r="R149" s="23"/>
      <c r="S149" s="23"/>
      <c r="T149" s="23"/>
      <c r="U149" s="23"/>
      <c r="V149" s="23"/>
      <c r="W149" s="23"/>
      <c r="X149" s="23"/>
    </row>
    <row r="150" spans="1:24" s="74" customFormat="1" ht="29.25" customHeight="1" x14ac:dyDescent="0.3">
      <c r="A150" s="31"/>
      <c r="B150" s="128"/>
      <c r="C150" s="170" t="s">
        <v>31</v>
      </c>
      <c r="D150" s="171"/>
      <c r="E150" s="28">
        <f>70</f>
        <v>70</v>
      </c>
      <c r="F150" s="127"/>
      <c r="G150" s="127"/>
      <c r="H150" s="127"/>
      <c r="I150" s="127"/>
      <c r="J150" s="127"/>
      <c r="K150" s="127"/>
      <c r="L150" s="127"/>
      <c r="M150" s="26"/>
      <c r="N150" s="23"/>
      <c r="O150" s="23"/>
      <c r="P150" s="23"/>
      <c r="Q150" s="23"/>
      <c r="R150" s="23"/>
      <c r="S150" s="23"/>
      <c r="T150" s="23"/>
      <c r="U150" s="23"/>
      <c r="V150" s="23"/>
      <c r="W150" s="23"/>
      <c r="X150" s="23"/>
    </row>
    <row r="151" spans="1:24" s="74" customFormat="1" ht="29.25" customHeight="1" x14ac:dyDescent="0.3">
      <c r="A151" s="31"/>
      <c r="B151" s="128"/>
      <c r="C151" s="166" t="s">
        <v>20</v>
      </c>
      <c r="D151" s="167"/>
      <c r="E151" s="29">
        <f>63</f>
        <v>63</v>
      </c>
      <c r="F151" s="127"/>
      <c r="G151" s="127"/>
      <c r="H151" s="127"/>
      <c r="I151" s="127"/>
      <c r="J151" s="127"/>
      <c r="K151" s="127"/>
      <c r="L151" s="127"/>
      <c r="M151" s="26"/>
      <c r="N151" s="23"/>
      <c r="O151" s="23"/>
      <c r="P151" s="23"/>
      <c r="Q151" s="23"/>
      <c r="R151" s="23"/>
      <c r="S151" s="23"/>
      <c r="T151" s="23"/>
      <c r="U151" s="23"/>
      <c r="V151" s="23"/>
      <c r="W151" s="23"/>
      <c r="X151" s="23"/>
    </row>
    <row r="152" spans="1:24" s="74" customFormat="1" ht="29.25" customHeight="1" thickBot="1" x14ac:dyDescent="0.35">
      <c r="A152" s="31"/>
      <c r="B152" s="128"/>
      <c r="C152" s="166" t="s">
        <v>21</v>
      </c>
      <c r="D152" s="167"/>
      <c r="E152" s="29">
        <f>10</f>
        <v>10</v>
      </c>
      <c r="F152" s="127"/>
      <c r="G152" s="127"/>
      <c r="H152" s="127"/>
      <c r="I152" s="127"/>
      <c r="J152" s="127"/>
      <c r="K152" s="127"/>
      <c r="L152" s="127"/>
      <c r="M152" s="26"/>
      <c r="N152" s="23"/>
      <c r="O152" s="23"/>
      <c r="P152" s="23"/>
      <c r="Q152" s="23"/>
      <c r="R152" s="23"/>
      <c r="S152" s="23"/>
      <c r="T152" s="23"/>
      <c r="U152" s="23"/>
      <c r="V152" s="23"/>
      <c r="W152" s="23"/>
      <c r="X152" s="23"/>
    </row>
    <row r="153" spans="1:24" s="74" customFormat="1" ht="29.25" customHeight="1" thickBot="1" x14ac:dyDescent="0.35">
      <c r="A153" s="31"/>
      <c r="B153" s="128"/>
      <c r="C153" s="172" t="s">
        <v>22</v>
      </c>
      <c r="D153" s="173"/>
      <c r="E153" s="30">
        <f>SUM(E150:E152)</f>
        <v>143</v>
      </c>
      <c r="F153" s="127"/>
      <c r="G153" s="127"/>
      <c r="H153" s="127"/>
      <c r="I153" s="127"/>
      <c r="J153" s="127"/>
      <c r="K153" s="127"/>
      <c r="L153" s="127"/>
      <c r="M153" s="26"/>
      <c r="N153" s="23"/>
      <c r="O153" s="23"/>
      <c r="P153" s="23"/>
      <c r="Q153" s="23"/>
      <c r="R153" s="23"/>
      <c r="S153" s="23"/>
      <c r="T153" s="23"/>
      <c r="U153" s="23"/>
      <c r="V153" s="23"/>
      <c r="W153" s="23"/>
      <c r="X153" s="23"/>
    </row>
    <row r="154" spans="1:24" s="74" customFormat="1" ht="29.25" customHeight="1" x14ac:dyDescent="0.3">
      <c r="A154" s="31"/>
      <c r="B154" s="128"/>
      <c r="C154" s="127"/>
      <c r="D154" s="127"/>
      <c r="E154" s="127"/>
      <c r="F154" s="127"/>
      <c r="G154" s="127"/>
      <c r="H154" s="127"/>
      <c r="I154" s="127"/>
      <c r="J154" s="127"/>
      <c r="K154" s="127"/>
      <c r="L154" s="127"/>
      <c r="M154" s="26"/>
      <c r="N154" s="23"/>
      <c r="O154" s="23"/>
      <c r="P154" s="23"/>
      <c r="Q154" s="23"/>
      <c r="R154" s="23"/>
      <c r="S154" s="23"/>
      <c r="T154" s="23"/>
      <c r="U154" s="23"/>
      <c r="V154" s="23"/>
      <c r="W154" s="23"/>
      <c r="X154" s="23"/>
    </row>
    <row r="155" spans="1:24" s="74" customFormat="1" ht="29.25" customHeight="1" thickBot="1" x14ac:dyDescent="0.35">
      <c r="A155" s="31"/>
      <c r="B155" s="128"/>
      <c r="C155" s="174" t="s">
        <v>159</v>
      </c>
      <c r="D155" s="174"/>
      <c r="E155" s="174"/>
      <c r="F155" s="127"/>
      <c r="G155" s="127"/>
      <c r="H155" s="127"/>
      <c r="I155" s="127"/>
      <c r="J155" s="127"/>
      <c r="K155" s="127"/>
      <c r="L155" s="127"/>
      <c r="M155" s="26"/>
      <c r="N155" s="23"/>
      <c r="O155" s="23"/>
      <c r="P155" s="23"/>
      <c r="Q155" s="23"/>
      <c r="R155" s="23"/>
      <c r="S155" s="23"/>
      <c r="T155" s="23"/>
      <c r="U155" s="23"/>
      <c r="V155" s="23"/>
      <c r="W155" s="23"/>
      <c r="X155" s="23"/>
    </row>
    <row r="156" spans="1:24" s="74" customFormat="1" ht="29.25" customHeight="1" thickBot="1" x14ac:dyDescent="0.35">
      <c r="A156" s="31"/>
      <c r="B156" s="128"/>
      <c r="C156" s="168" t="s">
        <v>18</v>
      </c>
      <c r="D156" s="169"/>
      <c r="E156" s="27" t="s">
        <v>19</v>
      </c>
      <c r="F156" s="127"/>
      <c r="G156" s="127"/>
      <c r="H156" s="127"/>
      <c r="I156" s="127"/>
      <c r="J156" s="127"/>
      <c r="K156" s="127"/>
      <c r="L156" s="127"/>
      <c r="M156" s="26"/>
      <c r="N156" s="23"/>
      <c r="O156" s="23"/>
      <c r="P156" s="23"/>
      <c r="Q156" s="23"/>
      <c r="R156" s="23"/>
      <c r="S156" s="23"/>
      <c r="T156" s="23"/>
      <c r="U156" s="23"/>
      <c r="V156" s="23"/>
      <c r="W156" s="23"/>
      <c r="X156" s="23"/>
    </row>
    <row r="157" spans="1:24" s="74" customFormat="1" ht="29.25" customHeight="1" x14ac:dyDescent="0.3">
      <c r="A157" s="31"/>
      <c r="B157" s="128"/>
      <c r="C157" s="170" t="s">
        <v>31</v>
      </c>
      <c r="D157" s="171"/>
      <c r="E157" s="28">
        <f>20</f>
        <v>20</v>
      </c>
      <c r="F157" s="127"/>
      <c r="G157" s="127"/>
      <c r="H157" s="127"/>
      <c r="I157" s="127"/>
      <c r="J157" s="127"/>
      <c r="K157" s="127"/>
      <c r="L157" s="127"/>
      <c r="M157" s="26"/>
      <c r="N157" s="23"/>
      <c r="O157" s="23"/>
      <c r="P157" s="23"/>
      <c r="Q157" s="23"/>
      <c r="R157" s="23"/>
      <c r="S157" s="23"/>
      <c r="T157" s="23"/>
      <c r="U157" s="23"/>
      <c r="V157" s="23"/>
      <c r="W157" s="23"/>
      <c r="X157" s="23"/>
    </row>
    <row r="158" spans="1:24" s="74" customFormat="1" ht="29.25" customHeight="1" x14ac:dyDescent="0.3">
      <c r="A158" s="31"/>
      <c r="B158" s="128"/>
      <c r="C158" s="166" t="s">
        <v>20</v>
      </c>
      <c r="D158" s="167"/>
      <c r="E158" s="29">
        <f>19</f>
        <v>19</v>
      </c>
      <c r="F158" s="127"/>
      <c r="G158" s="127"/>
      <c r="H158" s="127"/>
      <c r="I158" s="127"/>
      <c r="J158" s="127"/>
      <c r="K158" s="127"/>
      <c r="L158" s="127"/>
      <c r="M158" s="26"/>
      <c r="N158" s="23"/>
      <c r="O158" s="23"/>
      <c r="P158" s="23"/>
      <c r="Q158" s="23"/>
      <c r="R158" s="23"/>
      <c r="S158" s="23"/>
      <c r="T158" s="23"/>
      <c r="U158" s="23"/>
      <c r="V158" s="23"/>
      <c r="W158" s="23"/>
      <c r="X158" s="23"/>
    </row>
    <row r="159" spans="1:24" s="74" customFormat="1" ht="29.25" customHeight="1" thickBot="1" x14ac:dyDescent="0.35">
      <c r="A159" s="31"/>
      <c r="B159" s="128"/>
      <c r="C159" s="166" t="s">
        <v>21</v>
      </c>
      <c r="D159" s="167"/>
      <c r="E159" s="29">
        <f>10</f>
        <v>10</v>
      </c>
      <c r="F159" s="127"/>
      <c r="G159" s="127"/>
      <c r="H159" s="127"/>
      <c r="I159" s="127"/>
      <c r="J159" s="127"/>
      <c r="K159" s="127"/>
      <c r="L159" s="127"/>
      <c r="M159" s="26"/>
      <c r="N159" s="23"/>
      <c r="O159" s="23"/>
      <c r="P159" s="23"/>
      <c r="Q159" s="23"/>
      <c r="R159" s="23"/>
      <c r="S159" s="23"/>
      <c r="T159" s="23"/>
      <c r="U159" s="23"/>
      <c r="V159" s="23"/>
      <c r="W159" s="23"/>
      <c r="X159" s="23"/>
    </row>
    <row r="160" spans="1:24" s="74" customFormat="1" ht="29.25" customHeight="1" thickBot="1" x14ac:dyDescent="0.35">
      <c r="A160" s="31"/>
      <c r="B160" s="128"/>
      <c r="C160" s="172" t="s">
        <v>22</v>
      </c>
      <c r="D160" s="173"/>
      <c r="E160" s="30">
        <f>SUM(E157:E159)</f>
        <v>49</v>
      </c>
      <c r="F160" s="127"/>
      <c r="G160" s="127"/>
      <c r="H160" s="127"/>
      <c r="I160" s="127"/>
      <c r="J160" s="127"/>
      <c r="K160" s="127"/>
      <c r="L160" s="127"/>
      <c r="M160" s="26"/>
      <c r="N160" s="23"/>
      <c r="O160" s="23"/>
      <c r="P160" s="23"/>
      <c r="Q160" s="23"/>
      <c r="R160" s="23"/>
      <c r="S160" s="23"/>
      <c r="T160" s="23"/>
      <c r="U160" s="23"/>
      <c r="V160" s="23"/>
      <c r="W160" s="23"/>
      <c r="X160" s="23"/>
    </row>
    <row r="161" spans="1:24" s="74" customFormat="1" ht="29.25" customHeight="1" x14ac:dyDescent="0.3">
      <c r="A161" s="31"/>
      <c r="B161" s="128"/>
      <c r="C161" s="127"/>
      <c r="D161" s="127"/>
      <c r="E161" s="127"/>
      <c r="F161" s="127"/>
      <c r="G161" s="127"/>
      <c r="H161" s="127"/>
      <c r="I161" s="127"/>
      <c r="J161" s="127"/>
      <c r="K161" s="127"/>
      <c r="L161" s="127"/>
      <c r="M161" s="26"/>
      <c r="N161" s="23"/>
      <c r="O161" s="23"/>
      <c r="P161" s="23"/>
      <c r="Q161" s="23"/>
      <c r="R161" s="23"/>
      <c r="S161" s="23"/>
      <c r="T161" s="23"/>
      <c r="U161" s="23"/>
      <c r="V161" s="23"/>
      <c r="W161" s="23"/>
      <c r="X161" s="23"/>
    </row>
    <row r="162" spans="1:24" s="74" customFormat="1" ht="29.25" customHeight="1" thickBot="1" x14ac:dyDescent="0.35">
      <c r="A162" s="31"/>
      <c r="B162" s="128"/>
      <c r="C162" s="174" t="s">
        <v>160</v>
      </c>
      <c r="D162" s="174"/>
      <c r="E162" s="174"/>
      <c r="F162" s="127"/>
      <c r="G162" s="127"/>
      <c r="H162" s="127"/>
      <c r="I162" s="127"/>
      <c r="J162" s="127"/>
      <c r="K162" s="127"/>
      <c r="L162" s="127"/>
      <c r="M162" s="26"/>
      <c r="N162" s="23"/>
      <c r="O162" s="23"/>
      <c r="P162" s="23"/>
      <c r="Q162" s="23"/>
      <c r="R162" s="23"/>
      <c r="S162" s="23"/>
      <c r="T162" s="23"/>
      <c r="U162" s="23"/>
      <c r="V162" s="23"/>
      <c r="W162" s="23"/>
      <c r="X162" s="23"/>
    </row>
    <row r="163" spans="1:24" s="74" customFormat="1" ht="29.25" customHeight="1" thickBot="1" x14ac:dyDescent="0.35">
      <c r="A163" s="31"/>
      <c r="B163" s="128"/>
      <c r="C163" s="168" t="s">
        <v>18</v>
      </c>
      <c r="D163" s="169"/>
      <c r="E163" s="27" t="s">
        <v>19</v>
      </c>
      <c r="F163" s="127"/>
      <c r="G163" s="127"/>
      <c r="H163" s="127"/>
      <c r="I163" s="127"/>
      <c r="J163" s="127"/>
      <c r="K163" s="127"/>
      <c r="L163" s="127"/>
      <c r="M163" s="26"/>
      <c r="N163" s="23"/>
      <c r="O163" s="23"/>
      <c r="P163" s="23"/>
      <c r="Q163" s="23"/>
      <c r="R163" s="23"/>
      <c r="S163" s="23"/>
      <c r="T163" s="23"/>
      <c r="U163" s="23"/>
      <c r="V163" s="23"/>
      <c r="W163" s="23"/>
      <c r="X163" s="23"/>
    </row>
    <row r="164" spans="1:24" s="74" customFormat="1" ht="29.25" customHeight="1" x14ac:dyDescent="0.3">
      <c r="A164" s="31"/>
      <c r="B164" s="128"/>
      <c r="C164" s="170" t="s">
        <v>31</v>
      </c>
      <c r="D164" s="171"/>
      <c r="E164" s="28">
        <f>190</f>
        <v>190</v>
      </c>
      <c r="F164" s="127"/>
      <c r="G164" s="127"/>
      <c r="H164" s="127"/>
      <c r="I164" s="127"/>
      <c r="J164" s="127"/>
      <c r="K164" s="127"/>
      <c r="L164" s="127"/>
      <c r="M164" s="26"/>
      <c r="N164" s="23"/>
      <c r="O164" s="23"/>
      <c r="P164" s="23"/>
      <c r="Q164" s="23"/>
      <c r="R164" s="23"/>
      <c r="S164" s="23"/>
      <c r="T164" s="23"/>
      <c r="U164" s="23"/>
      <c r="V164" s="23"/>
      <c r="W164" s="23"/>
      <c r="X164" s="23"/>
    </row>
    <row r="165" spans="1:24" s="74" customFormat="1" ht="29.25" customHeight="1" x14ac:dyDescent="0.3">
      <c r="A165" s="31"/>
      <c r="B165" s="128"/>
      <c r="C165" s="166" t="s">
        <v>20</v>
      </c>
      <c r="D165" s="167"/>
      <c r="E165" s="29">
        <f>274</f>
        <v>274</v>
      </c>
      <c r="F165" s="127"/>
      <c r="G165" s="127"/>
      <c r="H165" s="127"/>
      <c r="I165" s="127"/>
      <c r="J165" s="127"/>
      <c r="K165" s="127"/>
      <c r="L165" s="127"/>
      <c r="M165" s="26"/>
      <c r="N165" s="23"/>
      <c r="O165" s="23"/>
      <c r="P165" s="23"/>
      <c r="Q165" s="23"/>
      <c r="R165" s="23"/>
      <c r="S165" s="23"/>
      <c r="T165" s="23"/>
      <c r="U165" s="23"/>
      <c r="V165" s="23"/>
      <c r="W165" s="23"/>
      <c r="X165" s="23"/>
    </row>
    <row r="166" spans="1:24" s="74" customFormat="1" ht="29.25" customHeight="1" x14ac:dyDescent="0.3">
      <c r="A166" s="31"/>
      <c r="B166" s="128"/>
      <c r="C166" s="166" t="s">
        <v>21</v>
      </c>
      <c r="D166" s="167"/>
      <c r="E166" s="29">
        <f>31</f>
        <v>31</v>
      </c>
      <c r="F166" s="127"/>
      <c r="G166" s="127"/>
      <c r="H166" s="127"/>
      <c r="I166" s="127"/>
      <c r="J166" s="127"/>
      <c r="K166" s="127"/>
      <c r="L166" s="127"/>
      <c r="M166" s="26"/>
      <c r="N166" s="23"/>
      <c r="O166" s="23"/>
      <c r="P166" s="23"/>
      <c r="Q166" s="23"/>
      <c r="R166" s="23"/>
      <c r="S166" s="23"/>
      <c r="T166" s="23"/>
      <c r="U166" s="23"/>
      <c r="V166" s="23"/>
      <c r="W166" s="23"/>
      <c r="X166" s="23"/>
    </row>
    <row r="167" spans="1:24" s="74" customFormat="1" ht="29.25" customHeight="1" thickBot="1" x14ac:dyDescent="0.35">
      <c r="A167" s="31"/>
      <c r="B167" s="128"/>
      <c r="C167" s="166" t="s">
        <v>69</v>
      </c>
      <c r="D167" s="167"/>
      <c r="E167" s="29">
        <f>9</f>
        <v>9</v>
      </c>
      <c r="F167" s="127"/>
      <c r="G167" s="127"/>
      <c r="H167" s="127"/>
      <c r="I167" s="127"/>
      <c r="J167" s="127"/>
      <c r="K167" s="127"/>
      <c r="L167" s="127"/>
      <c r="M167" s="26"/>
      <c r="N167" s="23"/>
      <c r="O167" s="23"/>
      <c r="P167" s="23"/>
      <c r="Q167" s="23"/>
      <c r="R167" s="23"/>
      <c r="S167" s="23"/>
      <c r="T167" s="23"/>
      <c r="U167" s="23"/>
      <c r="V167" s="23"/>
      <c r="W167" s="23"/>
      <c r="X167" s="23"/>
    </row>
    <row r="168" spans="1:24" s="74" customFormat="1" ht="29.25" customHeight="1" thickBot="1" x14ac:dyDescent="0.35">
      <c r="A168" s="31"/>
      <c r="B168" s="128"/>
      <c r="C168" s="172" t="s">
        <v>22</v>
      </c>
      <c r="D168" s="173"/>
      <c r="E168" s="30">
        <f>SUM(E164:E167)</f>
        <v>504</v>
      </c>
      <c r="F168" s="127"/>
      <c r="G168" s="127"/>
      <c r="H168" s="127"/>
      <c r="I168" s="127"/>
      <c r="J168" s="127"/>
      <c r="K168" s="127"/>
      <c r="L168" s="127"/>
      <c r="M168" s="26"/>
      <c r="N168" s="23"/>
      <c r="O168" s="23"/>
      <c r="P168" s="23"/>
      <c r="Q168" s="23"/>
      <c r="R168" s="23"/>
      <c r="S168" s="23"/>
      <c r="T168" s="23"/>
      <c r="U168" s="23"/>
      <c r="V168" s="23"/>
      <c r="W168" s="23"/>
      <c r="X168" s="23"/>
    </row>
    <row r="169" spans="1:24" s="74" customFormat="1" ht="29.25" customHeight="1" x14ac:dyDescent="0.3">
      <c r="A169" s="31"/>
      <c r="B169" s="128"/>
      <c r="C169" s="127"/>
      <c r="D169" s="127"/>
      <c r="E169" s="127"/>
      <c r="F169" s="127"/>
      <c r="G169" s="127"/>
      <c r="H169" s="127"/>
      <c r="I169" s="127"/>
      <c r="J169" s="127"/>
      <c r="K169" s="127"/>
      <c r="L169" s="127"/>
      <c r="M169" s="26"/>
      <c r="N169" s="23"/>
      <c r="O169" s="23"/>
      <c r="P169" s="23"/>
      <c r="Q169" s="23"/>
      <c r="R169" s="23"/>
      <c r="S169" s="23"/>
      <c r="T169" s="23"/>
      <c r="U169" s="23"/>
      <c r="V169" s="23"/>
      <c r="W169" s="23"/>
      <c r="X169" s="23"/>
    </row>
    <row r="170" spans="1:24" s="74" customFormat="1" ht="18" customHeight="1" x14ac:dyDescent="0.3">
      <c r="A170" s="31"/>
      <c r="B170" s="128"/>
      <c r="C170" s="127"/>
      <c r="D170" s="127"/>
      <c r="E170" s="127"/>
      <c r="F170" s="127"/>
      <c r="G170" s="127"/>
      <c r="H170" s="127"/>
      <c r="I170" s="127"/>
      <c r="J170" s="127"/>
      <c r="K170" s="127"/>
      <c r="L170" s="127"/>
      <c r="M170" s="26"/>
      <c r="N170" s="23"/>
      <c r="O170" s="23"/>
      <c r="P170" s="23"/>
      <c r="Q170" s="23"/>
      <c r="R170" s="23"/>
      <c r="S170" s="23"/>
      <c r="T170" s="23"/>
      <c r="U170" s="23"/>
      <c r="V170" s="23"/>
      <c r="W170" s="23"/>
      <c r="X170" s="23"/>
    </row>
    <row r="171" spans="1:24" s="22" customFormat="1" ht="66" customHeight="1" x14ac:dyDescent="0.3">
      <c r="A171" s="25">
        <v>11</v>
      </c>
      <c r="B171" s="165" t="s">
        <v>93</v>
      </c>
      <c r="C171" s="165"/>
      <c r="D171" s="165"/>
      <c r="E171" s="165"/>
      <c r="F171" s="165"/>
      <c r="G171" s="165"/>
      <c r="H171" s="165"/>
      <c r="I171" s="165"/>
      <c r="J171" s="165"/>
      <c r="K171" s="165"/>
      <c r="L171" s="165"/>
      <c r="M171" s="26"/>
    </row>
    <row r="172" spans="1:24" s="22" customFormat="1" ht="25.5" customHeight="1" x14ac:dyDescent="0.3">
      <c r="A172" s="25">
        <v>12</v>
      </c>
      <c r="B172" s="165" t="s">
        <v>9</v>
      </c>
      <c r="C172" s="165"/>
      <c r="D172" s="165"/>
      <c r="E172" s="165"/>
      <c r="F172" s="165"/>
      <c r="G172" s="165"/>
      <c r="H172" s="165"/>
      <c r="I172" s="165"/>
      <c r="J172" s="165"/>
      <c r="K172" s="165"/>
      <c r="L172" s="165"/>
      <c r="M172" s="26"/>
    </row>
    <row r="173" spans="1:24" s="22" customFormat="1" ht="25.5" customHeight="1" x14ac:dyDescent="0.3">
      <c r="A173" s="25">
        <v>13</v>
      </c>
      <c r="B173" s="165" t="s">
        <v>32</v>
      </c>
      <c r="C173" s="165"/>
      <c r="D173" s="165"/>
      <c r="E173" s="165"/>
      <c r="F173" s="165"/>
      <c r="G173" s="165"/>
      <c r="H173" s="165"/>
      <c r="I173" s="165"/>
      <c r="J173" s="165"/>
      <c r="K173" s="165"/>
      <c r="L173" s="165"/>
      <c r="M173" s="26"/>
    </row>
    <row r="174" spans="1:24" s="22" customFormat="1" ht="25.5" customHeight="1" x14ac:dyDescent="0.3">
      <c r="A174" s="25">
        <v>14</v>
      </c>
      <c r="B174" s="165" t="s">
        <v>8</v>
      </c>
      <c r="C174" s="165"/>
      <c r="D174" s="165"/>
      <c r="E174" s="165"/>
      <c r="F174" s="165"/>
      <c r="G174" s="165"/>
      <c r="H174" s="165"/>
      <c r="I174" s="165"/>
      <c r="J174" s="165"/>
      <c r="K174" s="165"/>
      <c r="L174" s="165"/>
      <c r="M174" s="26"/>
    </row>
  </sheetData>
  <mergeCells count="68">
    <mergeCell ref="A7:L7"/>
    <mergeCell ref="A8:L8"/>
    <mergeCell ref="A9:L9"/>
    <mergeCell ref="A10:L10"/>
    <mergeCell ref="A11:L11"/>
    <mergeCell ref="A12:L12"/>
    <mergeCell ref="B118:L118"/>
    <mergeCell ref="G14:L14"/>
    <mergeCell ref="A17:A18"/>
    <mergeCell ref="B17:B18"/>
    <mergeCell ref="C17:C18"/>
    <mergeCell ref="D17:D18"/>
    <mergeCell ref="E17:E18"/>
    <mergeCell ref="F17:H17"/>
    <mergeCell ref="I17:K17"/>
    <mergeCell ref="L17:L18"/>
    <mergeCell ref="B113:L113"/>
    <mergeCell ref="B114:L114"/>
    <mergeCell ref="B115:L115"/>
    <mergeCell ref="B116:L116"/>
    <mergeCell ref="B117:L117"/>
    <mergeCell ref="C133:E133"/>
    <mergeCell ref="B119:L119"/>
    <mergeCell ref="B120:L120"/>
    <mergeCell ref="B121:L121"/>
    <mergeCell ref="B122:L122"/>
    <mergeCell ref="B123:L123"/>
    <mergeCell ref="C126:E126"/>
    <mergeCell ref="C127:D127"/>
    <mergeCell ref="C128:D128"/>
    <mergeCell ref="C129:D129"/>
    <mergeCell ref="C130:D130"/>
    <mergeCell ref="C131:D131"/>
    <mergeCell ref="C148:E148"/>
    <mergeCell ref="C134:D134"/>
    <mergeCell ref="C135:D135"/>
    <mergeCell ref="C136:D136"/>
    <mergeCell ref="C137:D137"/>
    <mergeCell ref="C139:D139"/>
    <mergeCell ref="C141:E141"/>
    <mergeCell ref="C142:D142"/>
    <mergeCell ref="C143:D143"/>
    <mergeCell ref="C144:D144"/>
    <mergeCell ref="C145:D145"/>
    <mergeCell ref="C146:D146"/>
    <mergeCell ref="C162:E162"/>
    <mergeCell ref="C149:D149"/>
    <mergeCell ref="C150:D150"/>
    <mergeCell ref="C151:D151"/>
    <mergeCell ref="C152:D152"/>
    <mergeCell ref="C153:D153"/>
    <mergeCell ref="C155:E155"/>
    <mergeCell ref="B172:L172"/>
    <mergeCell ref="B173:L173"/>
    <mergeCell ref="B174:L174"/>
    <mergeCell ref="C138:D138"/>
    <mergeCell ref="C166:D166"/>
    <mergeCell ref="B171:L171"/>
    <mergeCell ref="C163:D163"/>
    <mergeCell ref="C164:D164"/>
    <mergeCell ref="C165:D165"/>
    <mergeCell ref="C167:D167"/>
    <mergeCell ref="C168:D168"/>
    <mergeCell ref="C156:D156"/>
    <mergeCell ref="C157:D157"/>
    <mergeCell ref="C158:D158"/>
    <mergeCell ref="C159:D159"/>
    <mergeCell ref="C160:D160"/>
  </mergeCells>
  <pageMargins left="0.59055118110236227" right="0.19685039370078741" top="0.31496062992125984" bottom="0.31496062992125984" header="0.11811023622047245" footer="0.11811023622047245"/>
  <pageSetup paperSize="9" scale="33" fitToHeight="0" orientation="portrait" r:id="rId1"/>
  <headerFooter>
    <oddFooter>&amp;CСтр.  &amp;P &amp;RВсего стр. &amp;N</oddFooter>
  </headerFooter>
  <rowBreaks count="3" manualBreakCount="3">
    <brk id="59" max="11" man="1"/>
    <brk id="115" max="11" man="1"/>
    <brk id="154" max="11"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ЭОМ ПА 8 оч</vt:lpstr>
      <vt:lpstr>'ЭОМ ПА 8 оч'!Область_печати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2014-01-16T06:29:42Z</cp:lastPrinted>
  <dcterms:created xsi:type="dcterms:W3CDTF">2006-09-28T05:33:49Z</dcterms:created>
  <dcterms:modified xsi:type="dcterms:W3CDTF">2025-04-30T05:53:31Z</dcterms:modified>
</cp:coreProperties>
</file>