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tabRatio="582"/>
  </bookViews>
  <sheets>
    <sheet name="РС " sheetId="4" r:id="rId1"/>
  </sheets>
  <definedNames>
    <definedName name="_xlnm.Print_Area" localSheetId="0">'РС '!$A$1:$Q$116</definedName>
  </definedNames>
  <calcPr calcId="162913" fullPrecision="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73" i="4" l="1"/>
  <c r="K69" i="4"/>
  <c r="K66" i="4"/>
  <c r="P57" i="4"/>
  <c r="O57" i="4"/>
  <c r="N57" i="4"/>
  <c r="M57" i="4"/>
  <c r="K54" i="4"/>
  <c r="K49" i="4"/>
  <c r="K47" i="4"/>
  <c r="K43" i="4"/>
  <c r="K40" i="4"/>
  <c r="K38" i="4"/>
  <c r="K24" i="4"/>
  <c r="K20" i="4"/>
  <c r="K17" i="4"/>
  <c r="O15" i="4" l="1"/>
  <c r="O36" i="4"/>
  <c r="O64" i="4"/>
  <c r="M80" i="4" l="1"/>
  <c r="M79" i="4"/>
  <c r="M78" i="4"/>
  <c r="G75" i="4"/>
  <c r="G73" i="4" s="1"/>
  <c r="F75" i="4"/>
  <c r="F73" i="4" s="1"/>
  <c r="E75" i="4"/>
  <c r="E73" i="4" s="1"/>
  <c r="G76" i="4"/>
  <c r="G74" i="4" s="1"/>
  <c r="F76" i="4"/>
  <c r="F74" i="4" s="1"/>
  <c r="E76" i="4"/>
  <c r="E74" i="4" s="1"/>
  <c r="F49" i="4" l="1"/>
  <c r="G49" i="4"/>
  <c r="H49" i="4"/>
  <c r="E49" i="4"/>
  <c r="J56" i="4"/>
  <c r="J55" i="4"/>
  <c r="J54" i="4"/>
  <c r="O54" i="4" l="1"/>
  <c r="H52" i="4" l="1"/>
  <c r="H50" i="4" s="1"/>
  <c r="G52" i="4"/>
  <c r="G50" i="4" s="1"/>
  <c r="F52" i="4"/>
  <c r="F50" i="4" s="1"/>
  <c r="E52" i="4"/>
  <c r="E50" i="4" s="1"/>
  <c r="J49" i="4" l="1"/>
  <c r="M31" i="4"/>
  <c r="J31" i="4"/>
  <c r="O31" i="4" s="1"/>
  <c r="I26" i="4"/>
  <c r="I24" i="4" s="1"/>
  <c r="H26" i="4"/>
  <c r="H24" i="4" s="1"/>
  <c r="G26" i="4"/>
  <c r="G24" i="4" s="1"/>
  <c r="F26" i="4"/>
  <c r="F24" i="4" s="1"/>
  <c r="E26" i="4"/>
  <c r="E24" i="4" s="1"/>
  <c r="I27" i="4"/>
  <c r="I25" i="4" s="1"/>
  <c r="H27" i="4"/>
  <c r="H25" i="4" s="1"/>
  <c r="G27" i="4"/>
  <c r="G25" i="4" s="1"/>
  <c r="F27" i="4"/>
  <c r="F25" i="4" s="1"/>
  <c r="E27" i="4"/>
  <c r="E25" i="4" s="1"/>
  <c r="N31" i="4" l="1"/>
  <c r="P31" i="4" s="1"/>
  <c r="M37" i="4" l="1"/>
  <c r="M29" i="4"/>
  <c r="M16" i="4"/>
  <c r="J35" i="4"/>
  <c r="J34" i="4"/>
  <c r="J33" i="4"/>
  <c r="J32" i="4"/>
  <c r="J30" i="4"/>
  <c r="J29" i="4"/>
  <c r="O29" i="4" s="1"/>
  <c r="J28" i="4"/>
  <c r="J27" i="4"/>
  <c r="J26" i="4"/>
  <c r="J25" i="4"/>
  <c r="J24" i="4"/>
  <c r="J23" i="4"/>
  <c r="J22" i="4"/>
  <c r="J21" i="4"/>
  <c r="J20" i="4"/>
  <c r="J19" i="4"/>
  <c r="J18" i="4"/>
  <c r="J17" i="4"/>
  <c r="J16" i="4"/>
  <c r="O16" i="4" s="1"/>
  <c r="N29" i="4" l="1"/>
  <c r="P29" i="4" s="1"/>
  <c r="N16" i="4"/>
  <c r="J38" i="4"/>
  <c r="J39" i="4"/>
  <c r="J40" i="4"/>
  <c r="J41" i="4"/>
  <c r="J42" i="4"/>
  <c r="J43" i="4"/>
  <c r="J44" i="4"/>
  <c r="J45" i="4"/>
  <c r="J46" i="4"/>
  <c r="J47" i="4"/>
  <c r="J48" i="4"/>
  <c r="J50" i="4"/>
  <c r="J51" i="4"/>
  <c r="J52" i="4"/>
  <c r="J53" i="4"/>
  <c r="J57" i="4"/>
  <c r="J58" i="4"/>
  <c r="J59" i="4"/>
  <c r="J60" i="4"/>
  <c r="J61" i="4"/>
  <c r="J62" i="4"/>
  <c r="J63" i="4"/>
  <c r="J37" i="4"/>
  <c r="P16" i="4" l="1"/>
  <c r="M54" i="4"/>
  <c r="N54" i="4"/>
  <c r="P54" i="4" s="1"/>
  <c r="N61" i="4"/>
  <c r="O61" i="4"/>
  <c r="O37" i="4"/>
  <c r="N37" i="4"/>
  <c r="N63" i="4"/>
  <c r="O63" i="4"/>
  <c r="O62" i="4"/>
  <c r="N62" i="4"/>
  <c r="N60" i="4"/>
  <c r="O60" i="4"/>
  <c r="N59" i="4"/>
  <c r="O59" i="4"/>
  <c r="N58" i="4"/>
  <c r="O58" i="4"/>
  <c r="P60" i="4" l="1"/>
  <c r="P62" i="4"/>
  <c r="P61" i="4"/>
  <c r="P37" i="4"/>
  <c r="P58" i="4"/>
  <c r="P59" i="4"/>
  <c r="P63" i="4"/>
  <c r="M81" i="4"/>
  <c r="J80" i="4" l="1"/>
  <c r="J81" i="4"/>
  <c r="N81" i="4" l="1"/>
  <c r="O81" i="4"/>
  <c r="O80" i="4"/>
  <c r="N80" i="4"/>
  <c r="P80" i="4" l="1"/>
  <c r="P81" i="4"/>
  <c r="M59" i="4" l="1"/>
  <c r="O47" i="4" l="1"/>
  <c r="M47" i="4"/>
  <c r="N47" i="4" l="1"/>
  <c r="P47" i="4" s="1"/>
  <c r="O38" i="4"/>
  <c r="M38" i="4"/>
  <c r="N38" i="4" l="1"/>
  <c r="P38" i="4" l="1"/>
  <c r="M84" i="4" l="1"/>
  <c r="J84" i="4"/>
  <c r="O84" i="4" s="1"/>
  <c r="M83" i="4"/>
  <c r="J83" i="4"/>
  <c r="O83" i="4" s="1"/>
  <c r="M82" i="4"/>
  <c r="J82" i="4"/>
  <c r="N82" i="4" s="1"/>
  <c r="J79" i="4"/>
  <c r="N79" i="4" s="1"/>
  <c r="J78" i="4"/>
  <c r="N78" i="4" s="1"/>
  <c r="J77" i="4"/>
  <c r="J76" i="4"/>
  <c r="J75" i="4"/>
  <c r="J72" i="4"/>
  <c r="J68" i="4"/>
  <c r="M65" i="4"/>
  <c r="J65" i="4"/>
  <c r="N65" i="4" s="1"/>
  <c r="N34" i="4"/>
  <c r="M34" i="4"/>
  <c r="O34" i="4" l="1"/>
  <c r="P34" i="4" s="1"/>
  <c r="J74" i="4"/>
  <c r="J69" i="4"/>
  <c r="O69" i="4" s="1"/>
  <c r="O82" i="4"/>
  <c r="P82" i="4" s="1"/>
  <c r="O65" i="4"/>
  <c r="J66" i="4"/>
  <c r="O66" i="4" s="1"/>
  <c r="J67" i="4"/>
  <c r="J71" i="4"/>
  <c r="J70" i="4"/>
  <c r="N84" i="4"/>
  <c r="P84" i="4" s="1"/>
  <c r="J73" i="4"/>
  <c r="O78" i="4"/>
  <c r="P78" i="4" s="1"/>
  <c r="O79" i="4"/>
  <c r="P79" i="4" s="1"/>
  <c r="N83" i="4"/>
  <c r="P83" i="4" s="1"/>
  <c r="M73" i="4" l="1"/>
  <c r="M66" i="4"/>
  <c r="M69" i="4"/>
  <c r="P65" i="4"/>
  <c r="O73" i="4"/>
  <c r="N66" i="4" l="1"/>
  <c r="N69" i="4"/>
  <c r="P69" i="4" s="1"/>
  <c r="N73" i="4"/>
  <c r="P73" i="4" l="1"/>
  <c r="N64" i="4"/>
  <c r="P64" i="4" s="1"/>
  <c r="P66" i="4"/>
  <c r="M63" i="4" l="1"/>
  <c r="M62" i="4"/>
  <c r="M61" i="4"/>
  <c r="M60" i="4"/>
  <c r="M58" i="4"/>
  <c r="O43" i="4"/>
  <c r="O40" i="4"/>
  <c r="M35" i="4"/>
  <c r="O35" i="4"/>
  <c r="M33" i="4"/>
  <c r="O33" i="4"/>
  <c r="M32" i="4"/>
  <c r="N32" i="4"/>
  <c r="M30" i="4"/>
  <c r="N30" i="4"/>
  <c r="O20" i="4"/>
  <c r="O17" i="4"/>
  <c r="O32" i="4" l="1"/>
  <c r="P32" i="4" s="1"/>
  <c r="N35" i="4"/>
  <c r="P35" i="4" s="1"/>
  <c r="O30" i="4"/>
  <c r="P30" i="4" s="1"/>
  <c r="N33" i="4"/>
  <c r="P33" i="4" s="1"/>
  <c r="M40" i="4" l="1"/>
  <c r="N43" i="4"/>
  <c r="P43" i="4" s="1"/>
  <c r="N17" i="4"/>
  <c r="M17" i="4"/>
  <c r="O24" i="4"/>
  <c r="M24" i="4"/>
  <c r="O49" i="4"/>
  <c r="O85" i="4" l="1"/>
  <c r="P17" i="4"/>
  <c r="N40" i="4"/>
  <c r="N36" i="4" s="1"/>
  <c r="P36" i="4" s="1"/>
  <c r="M43" i="4"/>
  <c r="N20" i="4"/>
  <c r="M20" i="4"/>
  <c r="M49" i="4"/>
  <c r="N49" i="4"/>
  <c r="N24" i="4"/>
  <c r="N15" i="4" s="1"/>
  <c r="P15" i="4" s="1"/>
  <c r="P20" i="4" l="1"/>
  <c r="P40" i="4"/>
  <c r="P24" i="4"/>
  <c r="P49" i="4"/>
  <c r="N85" i="4" l="1"/>
  <c r="P85" i="4" s="1"/>
</calcChain>
</file>

<file path=xl/sharedStrings.xml><?xml version="1.0" encoding="utf-8"?>
<sst xmlns="http://schemas.openxmlformats.org/spreadsheetml/2006/main" count="278" uniqueCount="149">
  <si>
    <t>м2</t>
  </si>
  <si>
    <t xml:space="preserve">РАСЧЕТ СТОИМОСТИ </t>
  </si>
  <si>
    <t>выполнения полного комплекса работ по устройству фасадов</t>
  </si>
  <si>
    <t>-заполняемые ячейки!</t>
  </si>
  <si>
    <t>№ п/п</t>
  </si>
  <si>
    <t>Код</t>
  </si>
  <si>
    <t>Наименование</t>
  </si>
  <si>
    <t>Ед. изм.</t>
  </si>
  <si>
    <t>секция 1</t>
  </si>
  <si>
    <t>секция 2</t>
  </si>
  <si>
    <t>секция 3</t>
  </si>
  <si>
    <t>секция 4</t>
  </si>
  <si>
    <t>секция 5</t>
  </si>
  <si>
    <t>Кол-во</t>
  </si>
  <si>
    <t>Цена за единицу, руб. 
(в т.ч. НДС 20%)</t>
  </si>
  <si>
    <t>Общая стоимость, руб. 
(в т.ч. НДС 20%)</t>
  </si>
  <si>
    <t>Примечание</t>
  </si>
  <si>
    <t>Материалы</t>
  </si>
  <si>
    <t>СМР</t>
  </si>
  <si>
    <t>Итого</t>
  </si>
  <si>
    <t>1</t>
  </si>
  <si>
    <t>1.1</t>
  </si>
  <si>
    <t>1.2</t>
  </si>
  <si>
    <t>1.2.1</t>
  </si>
  <si>
    <t>1.3</t>
  </si>
  <si>
    <t>1.3.1</t>
  </si>
  <si>
    <t>4100004239 или аналог</t>
  </si>
  <si>
    <t>пенополистирол экструзионный</t>
  </si>
  <si>
    <t>1.3.2</t>
  </si>
  <si>
    <r>
      <rPr>
        <sz val="11"/>
        <color rgb="FF0000FF"/>
        <rFont val="Times New Roman"/>
        <family val="1"/>
        <charset val="204"/>
      </rPr>
      <t>указать норму расхода и учесть ее в стоимости материала___________</t>
    </r>
    <r>
      <rPr>
        <sz val="11"/>
        <rFont val="Times New Roman"/>
        <family val="1"/>
        <charset val="204"/>
      </rPr>
      <t xml:space="preserve">  </t>
    </r>
    <r>
      <rPr>
        <sz val="9"/>
        <rFont val="Times New Roman"/>
        <family val="1"/>
        <charset val="204"/>
      </rPr>
      <t>(последующему увеличению не подлежит)</t>
    </r>
  </si>
  <si>
    <t>1.4</t>
  </si>
  <si>
    <t>1.4.1</t>
  </si>
  <si>
    <r>
      <t>подсистема</t>
    </r>
    <r>
      <rPr>
        <i/>
        <sz val="12"/>
        <color rgb="FF0000FF"/>
        <rFont val="Times New Roman"/>
        <family val="1"/>
        <charset val="204"/>
      </rPr>
      <t xml:space="preserve"> _______________ (указать материал, производителя, марку)</t>
    </r>
  </si>
  <si>
    <t>1.4.2</t>
  </si>
  <si>
    <t>1.4.3</t>
  </si>
  <si>
    <t>1.5</t>
  </si>
  <si>
    <t>4100004600 или аналог</t>
  </si>
  <si>
    <t xml:space="preserve">минераловатная плита </t>
  </si>
  <si>
    <t xml:space="preserve">Панель металлическая наборная руст 20x120мм шаг 30мм RAL7022 </t>
  </si>
  <si>
    <t>1.6</t>
  </si>
  <si>
    <t>1.7</t>
  </si>
  <si>
    <t>1.8</t>
  </si>
  <si>
    <t>1.9</t>
  </si>
  <si>
    <t>1.10</t>
  </si>
  <si>
    <t>1.11</t>
  </si>
  <si>
    <t>2</t>
  </si>
  <si>
    <t>2.1</t>
  </si>
  <si>
    <t>2.2</t>
  </si>
  <si>
    <t>2.2.1</t>
  </si>
  <si>
    <t>2.3</t>
  </si>
  <si>
    <t>2.3.1</t>
  </si>
  <si>
    <t>2.3.2</t>
  </si>
  <si>
    <t>2.4</t>
  </si>
  <si>
    <t>2.4.1</t>
  </si>
  <si>
    <t>2.4.2</t>
  </si>
  <si>
    <t>2.4.3</t>
  </si>
  <si>
    <t>2.5</t>
  </si>
  <si>
    <t>2.6</t>
  </si>
  <si>
    <t>2.7</t>
  </si>
  <si>
    <t>2.8</t>
  </si>
  <si>
    <t>2.9</t>
  </si>
  <si>
    <t>3</t>
  </si>
  <si>
    <t>3.1</t>
  </si>
  <si>
    <t>3.2</t>
  </si>
  <si>
    <t>3.2.1</t>
  </si>
  <si>
    <t>3.3</t>
  </si>
  <si>
    <t>3.3.1</t>
  </si>
  <si>
    <t>3.3.2</t>
  </si>
  <si>
    <t>3.4</t>
  </si>
  <si>
    <t>3.4.1</t>
  </si>
  <si>
    <t>3.4.2</t>
  </si>
  <si>
    <t>3.4.3</t>
  </si>
  <si>
    <t>3.5</t>
  </si>
  <si>
    <t>3.6</t>
  </si>
  <si>
    <t>3.7</t>
  </si>
  <si>
    <t>3.8</t>
  </si>
  <si>
    <t>3.9</t>
  </si>
  <si>
    <t>3.10</t>
  </si>
  <si>
    <t>В 04.05.02</t>
  </si>
  <si>
    <t>ВСЕГО затрат на выполнение полного комплекса работ:</t>
  </si>
  <si>
    <t xml:space="preserve">Срок производства работ: ____________ календарных дней (указать), Начало и окончание работ: ____________ (указать)
</t>
  </si>
  <si>
    <t>Численность ИТР и рабочих, необходимых для производства работ:  ИТР - ______ чел. (указать), рабочие - ______ чел. (указать)</t>
  </si>
  <si>
    <t xml:space="preserve">ПРИМЕЧАНИЕ: </t>
  </si>
  <si>
    <t>Расчетом учтены все условия и требования, перечисленные в приглашении к тендеру, необходимые для выполнения полного комплекса работ "под ключ", сопутствующие работы, затраты и материалы, связанные с выполнением основных видов работ.</t>
  </si>
  <si>
    <t>Стоимость СМР учитывает - затраты на все материалы и работы, включая затраты: на электроснабжение достаточной мощности, обеспечение технической водой для производства работ и бытовых целей; на мобилизацию, аренду и эксплуатацию всех необходимых машин, механизмов, оборудования и инструментов (в том числе кранов и грузовых подъемников), бытовых помещений и биотуалетов; на изготовление, хранение на базе поставщика, доставку, разгрузку и складирование необходимых материалов на объекте; на раскрой материалов, промежуточную сборку, подъем и разноску по этажам к местам монтажа (в т.ч. материалов и оборудования поставки Генподрядчика); на пробивку, бурение, сверление отверстий, штробление в случае необходимости; установку гильз, труб и лотков, и последующую заделку соответствующим материалом (в т.ч.омоноличивание) всех технологических отверстий, штроб и узлов прохода через конструкции здания требовавшихся для производства работ, в том числе соблюдая противопожарные требования, требования к водонепроницаемости и внешнему виду (в случае необходимости); производство работ в зимних условиях (в случае необходимости); проведение всех необходимых мероприятий по водоотведению на период производства работ (в случае необходимости); выполнение сопутствующих работ; оплата испытаний и замеров, необходимых для производства, подтверждения качества и сдачи результатов работ, подготовка и передача Генподрядчику результатов таких испытаний; оптимизация проектных решений (в случае необходимости) и согласование с Генеральным проектировщиком и Заказчиком, и необходимыми инспектирующими организациями (Подрядчик гарантирует сдачу Объекта в эксплуатацию с учетом указанных оптимизационных решений - в случае отказа в приемке Объекта со стороны СГСНиЭ СПб / КГСНиЭ ЛО в связи с реализацией оптимизационных решений, предложенных Подрядчиком, Подрядчик за свой счет осуществляет действия и мероприятия, необходимые для сдачи Объекта в эксплуатацию); сохранение результата работ до момента окончательной приёмки Генподрядчиком; подготовка и передача Генподрядчику полного комплекта исполнительной и технической документации, оформленной надлежащим образом и подписанной у заинтересованных лиц, а также иной документации, согласно строительных норм; мероприятия, необходимые для комплексной сдачи работ (в т.ч. устранение замечаний, очистка и помывка результата работ); Комплексная сдача работ (предъявление результата работ Генподрядчику/Подрядчикам, выполняющим последующие виды работ на предоставленном фронте работ, сдача объекта в Эксплуатацию, передача Управляющей Компании, Службе Клиентского Сервиса Заказчика и сетевым организациям, в случае необходимости); на эксплуатацию существующей мойки колес, охрану, освещение зоны производства работ, освещение строительной площадки, установку предупредительных знаков, на обеспечение необходимых мероприятий по охране труда, промышленной безопасности, технике безопасности, пожарной безопасности, электробезопасности, по охране окружающей среды, зеленых насаждений, земли и водных ресурсов; а также накладные расходы, прибыль организации, налоги и иные издержки Подрядчика.</t>
  </si>
  <si>
    <t>До начала производства работ Подрядчик выполняет и согласовывает эталонный фрагмент фасада с Заказчиком и Генпроектировщиком (образцы материалов, колеровочную палитру, RAL полимерного покрытия оцинкованной стали и т.п.).</t>
  </si>
  <si>
    <t>В системах декоративных штукатурок фасадов не допускается применение материалов различных производителей. Отделочные фасадные материалы (грунтовки, клеевые составы, выравнивающие шпаклевки, декоративные штукатурные составы, краски и т.п.) применяются системно (одноименного производителя) в соответствии с требованиями ООО "Сэтл Строй" (см. Приложение).</t>
  </si>
  <si>
    <t>Объемы работ определены по площади изолируемой поверхности (по грани несущей / ограждающей конструкции). Увеличение объемов работ по проекту КМД, разработанному Подрядчиком и согласованному Генподрядчиком, предъявлению и последующей оплате в качестве дополнительных работ не подлежит.</t>
  </si>
  <si>
    <r>
      <rPr>
        <b/>
        <sz val="12"/>
        <rFont val="Times New Roman"/>
        <family val="1"/>
        <charset val="204"/>
      </rPr>
      <t>Расчетом учтены все условия и требования, необходимые для выполнения полного комплекса работ "под ключ", в том числе:</t>
    </r>
    <r>
      <rPr>
        <sz val="12"/>
        <rFont val="Times New Roman"/>
        <family val="1"/>
        <charset val="204"/>
      </rPr>
      <t xml:space="preserve">
- разработка и согласование с Генподрядчиком (до начала работ) Проекта производства работ (ППР), технологических карт,
</t>
    </r>
    <r>
      <rPr>
        <b/>
        <sz val="12"/>
        <rFont val="Times New Roman"/>
        <family val="1"/>
        <charset val="204"/>
      </rPr>
      <t>- мобилизация, монтаж, демонтаж, эксплуатация строительных подъемников и люлек, в т.ч. устрйство основания для монтажа подъемиков в случае необходимости,</t>
    </r>
    <r>
      <rPr>
        <sz val="12"/>
        <rFont val="Times New Roman"/>
        <family val="1"/>
        <charset val="204"/>
      </rPr>
      <t xml:space="preserve">
- оптимизация проектных решений и согласование с Генеральным проектировщиком, Заказчиком и Генподрядчиком,
- полный комплекс работ по устройству фасадов всего здания "под ключ" в соответствии с рабочим Проектом и требуемый для ввода объекта в эксплуатацию и последующей передачи правообладателям (участникам долевого строительства и СКС), в т.ч., но не ограничиваясь:</t>
    </r>
  </si>
  <si>
    <t>Возможные допущенные Подрядчиком ошибки и просчеты в выборе способов производства работ, определении объемов работ, количества материалов и иные подобные обстоятельства не являются основанием для увеличения установленной в настоящем предложении общей цены работ. Подрядчик за установленную в настоящем предложении цену обязан, обеспечив себя материалами, выполнить все необходимые для достижения результата работы, даже если они не указаны в Расчете стоимости, но должны быть выполнены в соответствии с Проектной документацией.</t>
  </si>
  <si>
    <t>С особыми условиями, указанными в письме - приглашении на участие в тендере, согласны.</t>
  </si>
  <si>
    <t>С текстом договора подряда ознакомлены и согласны заключить договор на условиях, предложенных Генподрядчиком на тендере.</t>
  </si>
  <si>
    <t>Объект посетили, с ситуацией на объекте ознакомлены.</t>
  </si>
  <si>
    <t>2.5.1</t>
  </si>
  <si>
    <t>2.11</t>
  </si>
  <si>
    <t>2.12</t>
  </si>
  <si>
    <t>3.11</t>
  </si>
  <si>
    <t>В соответствии с Соглашением о фиксации стоимости, преимущественное право поставки систем декоративных штукатурок фасадов для данного объекта закреплено за производителем Церезит.
Производитель может быть изменен в случае предоставления подрядчиком на тендер более выгодного предложения на производство фасадных работ на альтернативном материале (Bergauf).</t>
  </si>
  <si>
    <t>м. пог.</t>
  </si>
  <si>
    <r>
      <t xml:space="preserve">- комплекс работ по устройству оконных и дверных откосов в зоне термофасада - нанесение декоративного штукатурного слоя, армированного стеклосеткой, с последующей окраской фасадной краской),
</t>
    </r>
    <r>
      <rPr>
        <b/>
        <sz val="12"/>
        <color rgb="FFFF0000"/>
        <rFont val="Times New Roman"/>
        <family val="1"/>
        <charset val="204"/>
      </rPr>
      <t>- комплекс работ по устройству наружных дверных, оконных и витражных откосов в зоне вент. фасада на уличных фасадах - (устройство подсистемы, монтаж керамогранита),
- комплекс работ по устройству пилонов, на переходе к штукатурному фасаду на уличных фасадах (кроме отдельно указанных в РД мест) - (устройство подсистемы, монтаж керамогранита),</t>
    </r>
    <r>
      <rPr>
        <sz val="12"/>
        <rFont val="Times New Roman"/>
        <family val="1"/>
        <charset val="204"/>
      </rPr>
      <t xml:space="preserve">
- комплекс работ по устройству изделий из оцинкованной стали с полимерным покрытием, в т.ч.: наружные дверные, оконные и витражные откосы в зоне вент. фасада </t>
    </r>
    <r>
      <rPr>
        <b/>
        <sz val="12"/>
        <color rgb="FFFF0000"/>
        <rFont val="Times New Roman"/>
        <family val="1"/>
        <charset val="204"/>
      </rPr>
      <t>на дворовых фасадах (кроме отдельно указанных в РД мест)</t>
    </r>
    <r>
      <rPr>
        <sz val="12"/>
        <rFont val="Times New Roman"/>
        <family val="1"/>
        <charset val="204"/>
      </rPr>
      <t xml:space="preserve">, оконные и витражные отливы, окрытия декоративных деталей, карнизов и иных выступающих частей фасада, фасонные элементы, нащельники на перепадах плоскостей фасада, </t>
    </r>
    <r>
      <rPr>
        <b/>
        <sz val="12"/>
        <color rgb="FFFF0000"/>
        <rFont val="Times New Roman"/>
        <family val="1"/>
        <charset val="204"/>
      </rPr>
      <t>переходы с вент. фасада к штукатурному фасаду на дворовых фасадах (кроме отдельно указанных в РД мест),</t>
    </r>
    <r>
      <rPr>
        <sz val="12"/>
        <rFont val="Times New Roman"/>
        <family val="1"/>
        <charset val="204"/>
      </rPr>
      <t xml:space="preserve">
- изготовление и монтаж жалюзийных решеток, с порошковой окраской, в соответствии с цветовыми решениями фасадов,
- устройство узла примыкания клапанов инфильтрации КИВ, включая монтаж решетки с окраской в цвет фасада и сверление отверстий в керамограните,
- устройство ниш и лючков пожарных патрубков и поливочных кранов скрытого монтажа с отделкой керамогранитом (в случае необходимости), 
- устройство деформационных швов в плоскости фасадов,
- устройство противопожарных обрамлений оконных и дверных проемов цокольной части (в случае необходимости),
- комплекс работ по изготовлению и монтажу противопожарного оконного и дверного обрамления из оцинкованной кровельной стали с полимерным покрытием (в случае необходимости),
- выполнение необходимого, по технологии производителя декоративной штукатурки, количества слоев огрунтовки в составе сечения фасада,
- полная обработка керамогранита, включая подпилку по длине в размер и включая торцевые пропилы для монтажа,
- полная подготовка под окраску нижних поверхностей балконных плит и т.п.,
- комплекс работ по устройству наружной водосточной системы  перед конструкцией фасада с электроподогревом - воронки, водосточные трубы, капельники, желоба, трапы и т.п.,
- мероприятия по защите оконных и витражных конструкций (окрытие пленкой) при производстве отделочных работ на балконах,
- устройство узлов сопряжения различных видов фасада (вентилируемого фасада, термофасада, цокольной части),
- окраска конструкций подсистемы вентфасада (видимых после монтажа керамогранита) порошковой краской в цвет по RAL в случае необходимости,
- демонтаж и монтаж конструкций фасада в местах установки закладных деталей для навесов, козырьков и иных конструктивных элементов в случае необходимости, а также увязка в проекте КМД узлов и деталей, необходимых для крепления козырьков и иных навесных конструкций с организацией, осуществляющей монтаж козырьков,
- выполнение деталировки проекта с выполнением необходимых расчетов и разработкой схем, включая геодезическую съемку и обработку результатов, выполнение схемы раскладки керамогранита, схемы расположения вертикальных и горизонтальных расшивочных элементов, согласование проекта с Заказчиком, Генподрядчиком и Генпроектировщиком и разработчиком системы НВФ.
</t>
    </r>
  </si>
  <si>
    <t>Керамогранит Granitea Allaki G202 бежевый матовый 1200*300мм</t>
  </si>
  <si>
    <t>2.6.1</t>
  </si>
  <si>
    <t>2.6.2</t>
  </si>
  <si>
    <t>2.6.3</t>
  </si>
  <si>
    <t>2.6.4</t>
  </si>
  <si>
    <t>2.13</t>
  </si>
  <si>
    <t>Наименование организации _______________________</t>
  </si>
  <si>
    <t>ИНН ___________________________</t>
  </si>
  <si>
    <t>Корпус 5.1</t>
  </si>
  <si>
    <t>Корпус 5.2</t>
  </si>
  <si>
    <t>Корпус 5.3</t>
  </si>
  <si>
    <t xml:space="preserve">Керамогранит Lasselsberger Ceramics Трэверс темно-серый неполированный 300х600 мм </t>
  </si>
  <si>
    <t>1.2.2</t>
  </si>
  <si>
    <t>1.3.3</t>
  </si>
  <si>
    <t>1.4.4</t>
  </si>
  <si>
    <r>
      <t>Комплекс работ по отделке</t>
    </r>
    <r>
      <rPr>
        <b/>
        <sz val="12"/>
        <rFont val="Times New Roman"/>
        <family val="1"/>
        <charset val="204"/>
      </rPr>
      <t xml:space="preserve"> утепленного цоколя </t>
    </r>
  </si>
  <si>
    <r>
      <t xml:space="preserve">Комплекс работ по устройству </t>
    </r>
    <r>
      <rPr>
        <b/>
        <sz val="12"/>
        <rFont val="Times New Roman"/>
        <family val="1"/>
        <charset val="204"/>
      </rPr>
      <t>утепленного цоколя на подсистеме</t>
    </r>
    <r>
      <rPr>
        <sz val="12"/>
        <rFont val="Times New Roman"/>
        <family val="1"/>
        <charset val="204"/>
      </rPr>
      <t xml:space="preserve"> с облицовкой керамогранитом</t>
    </r>
  </si>
  <si>
    <r>
      <t xml:space="preserve">Комплекс работ по устройству вентилируемых </t>
    </r>
    <r>
      <rPr>
        <b/>
        <sz val="12"/>
        <rFont val="Times New Roman"/>
        <family val="1"/>
        <charset val="204"/>
      </rPr>
      <t>фасадов</t>
    </r>
    <r>
      <rPr>
        <sz val="12"/>
        <rFont val="Times New Roman"/>
        <family val="1"/>
        <charset val="204"/>
      </rPr>
      <t xml:space="preserve"> с облицовкой керамогранитными плитами, металлическими рустованными панелями (с теплоизоляцией)</t>
    </r>
  </si>
  <si>
    <r>
      <t>Комплекс работ по устройству</t>
    </r>
    <r>
      <rPr>
        <b/>
        <sz val="12"/>
        <rFont val="Times New Roman"/>
        <family val="1"/>
        <charset val="204"/>
      </rPr>
      <t xml:space="preserve"> термофасадов с рустом</t>
    </r>
  </si>
  <si>
    <r>
      <t xml:space="preserve">Комплекс работ по устройству </t>
    </r>
    <r>
      <rPr>
        <b/>
        <sz val="12"/>
        <rFont val="Times New Roman"/>
        <family val="1"/>
        <charset val="204"/>
      </rPr>
      <t>термофасадов в зоне остекленных балконов</t>
    </r>
    <r>
      <rPr>
        <sz val="12"/>
        <rFont val="Times New Roman"/>
        <family val="1"/>
        <charset val="204"/>
      </rPr>
      <t xml:space="preserve"> (в т.ч. потолки лоджий последних этажей)</t>
    </r>
  </si>
  <si>
    <r>
      <t xml:space="preserve">Комплекс работ по отделке </t>
    </r>
    <r>
      <rPr>
        <b/>
        <sz val="12"/>
        <rFont val="Times New Roman"/>
        <family val="1"/>
        <charset val="204"/>
      </rPr>
      <t>межбалконных перегородок</t>
    </r>
    <r>
      <rPr>
        <sz val="12"/>
        <rFont val="Times New Roman"/>
        <family val="1"/>
        <charset val="204"/>
      </rPr>
      <t xml:space="preserve"> (в т.ч.парапеты и простенки) без теплоизоляции </t>
    </r>
  </si>
  <si>
    <r>
      <t xml:space="preserve">Комплекс работ по устройству наружной </t>
    </r>
    <r>
      <rPr>
        <b/>
        <sz val="12"/>
        <rFont val="Times New Roman"/>
        <family val="1"/>
        <charset val="204"/>
      </rPr>
      <t>водосточной системы</t>
    </r>
    <r>
      <rPr>
        <sz val="12"/>
        <rFont val="Times New Roman"/>
        <family val="1"/>
        <charset val="204"/>
      </rPr>
      <t xml:space="preserve"> кровли перед конструкцией фасада, с электроподогревом</t>
    </r>
  </si>
  <si>
    <r>
      <t xml:space="preserve">Комплекс работ по отделке </t>
    </r>
    <r>
      <rPr>
        <b/>
        <sz val="12"/>
        <rFont val="Times New Roman"/>
        <family val="1"/>
        <charset val="204"/>
      </rPr>
      <t xml:space="preserve">нижних поверхностей и торцов плит </t>
    </r>
    <r>
      <rPr>
        <sz val="12"/>
        <rFont val="Times New Roman"/>
        <family val="1"/>
        <charset val="204"/>
      </rPr>
      <t>французских балконов и лоджий</t>
    </r>
  </si>
  <si>
    <r>
      <t xml:space="preserve">Комплекс работ по отделке </t>
    </r>
    <r>
      <rPr>
        <b/>
        <sz val="12"/>
        <rFont val="Times New Roman"/>
        <family val="1"/>
        <charset val="204"/>
      </rPr>
      <t>нижних поверхностей балконных плит</t>
    </r>
    <r>
      <rPr>
        <sz val="12"/>
        <rFont val="Times New Roman"/>
        <family val="1"/>
        <charset val="204"/>
      </rPr>
      <t xml:space="preserve"> на лоджяих</t>
    </r>
  </si>
  <si>
    <t>по кирпичным и монолитным поверхностям</t>
  </si>
  <si>
    <r>
      <rPr>
        <sz val="11"/>
        <color rgb="FF0000FF"/>
        <rFont val="Times New Roman"/>
        <family val="1"/>
        <charset val="204"/>
      </rPr>
      <t>указать норму расхода и учесть ее в стоимости материала___________</t>
    </r>
    <r>
      <rPr>
        <sz val="11"/>
        <rFont val="Times New Roman"/>
        <family val="1"/>
        <charset val="204"/>
      </rPr>
      <t xml:space="preserve">  (последующему увеличению не подлежит)</t>
    </r>
  </si>
  <si>
    <r>
      <t xml:space="preserve">Комплекс работ по отделке утепленного </t>
    </r>
    <r>
      <rPr>
        <b/>
        <sz val="12"/>
        <rFont val="Times New Roman"/>
        <family val="1"/>
        <charset val="204"/>
      </rPr>
      <t>цоколя в уровне благоустройства</t>
    </r>
  </si>
  <si>
    <r>
      <rPr>
        <sz val="10"/>
        <color rgb="FF0000FF"/>
        <rFont val="Times New Roman"/>
        <family val="1"/>
        <charset val="204"/>
      </rPr>
      <t>указать норму расхода и учесть ее в стоимости материала___________</t>
    </r>
    <r>
      <rPr>
        <sz val="10"/>
        <rFont val="Times New Roman"/>
        <family val="1"/>
        <charset val="204"/>
      </rPr>
      <t xml:space="preserve">  (последующему увеличению не подлежит)</t>
    </r>
  </si>
  <si>
    <r>
      <t xml:space="preserve">Комплекс работ по отделке </t>
    </r>
    <r>
      <rPr>
        <b/>
        <sz val="12"/>
        <rFont val="Times New Roman"/>
        <family val="1"/>
        <charset val="204"/>
      </rPr>
      <t xml:space="preserve">утепленного цоколя </t>
    </r>
  </si>
  <si>
    <r>
      <t xml:space="preserve">Комплекс работ по отделке </t>
    </r>
    <r>
      <rPr>
        <b/>
        <sz val="12"/>
        <rFont val="Times New Roman"/>
        <family val="1"/>
        <charset val="204"/>
      </rPr>
      <t>неутепленного цоколя</t>
    </r>
    <r>
      <rPr>
        <sz val="12"/>
        <rFont val="Times New Roman"/>
        <family val="1"/>
        <charset val="204"/>
      </rPr>
      <t xml:space="preserve"> перегородок между выходами из мусоросборных камер и входами в здание</t>
    </r>
  </si>
  <si>
    <r>
      <t xml:space="preserve">Комплекс работ по отделке </t>
    </r>
    <r>
      <rPr>
        <b/>
        <sz val="12"/>
        <rFont val="Times New Roman"/>
        <family val="1"/>
        <charset val="204"/>
      </rPr>
      <t>перегородок</t>
    </r>
    <r>
      <rPr>
        <sz val="12"/>
        <rFont val="Times New Roman"/>
        <family val="1"/>
        <charset val="204"/>
      </rPr>
      <t xml:space="preserve"> между выходами из </t>
    </r>
    <r>
      <rPr>
        <b/>
        <sz val="12"/>
        <rFont val="Times New Roman"/>
        <family val="1"/>
        <charset val="204"/>
      </rPr>
      <t>мусоросборных камер</t>
    </r>
    <r>
      <rPr>
        <sz val="12"/>
        <rFont val="Times New Roman"/>
        <family val="1"/>
        <charset val="204"/>
      </rPr>
      <t xml:space="preserve"> и входами в здание выше уровня цольной части</t>
    </r>
  </si>
  <si>
    <r>
      <t xml:space="preserve">Комплекс работ по устройству </t>
    </r>
    <r>
      <rPr>
        <b/>
        <sz val="12"/>
        <rFont val="Times New Roman"/>
        <family val="1"/>
        <charset val="204"/>
      </rPr>
      <t>вентилируемых фасадов</t>
    </r>
    <r>
      <rPr>
        <sz val="12"/>
        <rFont val="Times New Roman"/>
        <family val="1"/>
        <charset val="204"/>
      </rPr>
      <t xml:space="preserve"> с облицовкой керамогранитными плитами, металлическими рустованными панелями (с теплоизоляцией)</t>
    </r>
  </si>
  <si>
    <r>
      <t xml:space="preserve">Комплекс работ по устройству </t>
    </r>
    <r>
      <rPr>
        <b/>
        <sz val="12"/>
        <rFont val="Times New Roman"/>
        <family val="1"/>
        <charset val="204"/>
      </rPr>
      <t>термофасадов в зоне открытого фасада</t>
    </r>
    <r>
      <rPr>
        <sz val="12"/>
        <rFont val="Times New Roman"/>
        <family val="1"/>
        <charset val="204"/>
      </rPr>
      <t xml:space="preserve"> (в т.ч. карнизы, обрамления вокруг окон), потолки входных групп, ниш, выступающие части карнизов</t>
    </r>
  </si>
  <si>
    <r>
      <t xml:space="preserve">Комплекс работ по </t>
    </r>
    <r>
      <rPr>
        <b/>
        <sz val="12"/>
        <rFont val="Times New Roman"/>
        <family val="1"/>
        <charset val="204"/>
      </rPr>
      <t>отделке нижних поверхностей и торцов плит французских балконов и лоджий</t>
    </r>
    <r>
      <rPr>
        <sz val="12"/>
        <rFont val="Times New Roman"/>
        <family val="1"/>
        <charset val="204"/>
      </rPr>
      <t>, нижних поверхностей козырьков</t>
    </r>
  </si>
  <si>
    <r>
      <t xml:space="preserve">Комплекс работ по отделке </t>
    </r>
    <r>
      <rPr>
        <b/>
        <sz val="12"/>
        <rFont val="Times New Roman"/>
        <family val="1"/>
        <charset val="204"/>
      </rPr>
      <t>козырьков</t>
    </r>
    <r>
      <rPr>
        <sz val="12"/>
        <rFont val="Times New Roman"/>
        <family val="1"/>
        <charset val="204"/>
      </rPr>
      <t xml:space="preserve"> с облицовкой керамогранитными плитами на подсистеме (без теплоизоляции) </t>
    </r>
  </si>
  <si>
    <r>
      <t xml:space="preserve">Комплекс работ по отделке </t>
    </r>
    <r>
      <rPr>
        <b/>
        <sz val="12"/>
        <rFont val="Times New Roman"/>
        <family val="1"/>
        <charset val="204"/>
      </rPr>
      <t xml:space="preserve">нижних поверхностей балконных плит </t>
    </r>
    <r>
      <rPr>
        <sz val="12"/>
        <rFont val="Times New Roman"/>
        <family val="1"/>
        <charset val="204"/>
      </rPr>
      <t xml:space="preserve">на лоджиях </t>
    </r>
  </si>
  <si>
    <r>
      <t xml:space="preserve">Комплекс работ по </t>
    </r>
    <r>
      <rPr>
        <b/>
        <sz val="12"/>
        <rFont val="Times New Roman"/>
        <family val="1"/>
        <charset val="204"/>
      </rPr>
      <t>отделке нижних поверхностей и торцов плит французских балконов и лоджий</t>
    </r>
  </si>
  <si>
    <t>Основание: РД шифр ГП-12-07-20-4-С3(1)-1,2,3,4-АР1,2,3, АР.Д, частично утвержд. "в произв-во работ"</t>
  </si>
  <si>
    <t>на объекте: «Многоквартирные жилые дома со встроенными помещениями», 
по адресу: г. Санкт-Петербург, посёлок Стрельна, Красносельское шоссе, кадастровый номер земельного участка 78:40:0019185:1489 (5 очередь строительства)</t>
  </si>
  <si>
    <t>2.10</t>
  </si>
  <si>
    <t>3.2.2</t>
  </si>
  <si>
    <t>3.3.3</t>
  </si>
  <si>
    <t>3.4.4</t>
  </si>
  <si>
    <r>
      <t xml:space="preserve">Стоимость материалов учитывает только стоимость основных материалов, </t>
    </r>
    <r>
      <rPr>
        <b/>
        <sz val="12"/>
        <rFont val="Times New Roman"/>
        <family val="1"/>
        <charset val="204"/>
      </rPr>
      <t>с учетом норм расхода, кратности поставки, доставки, разгрузки и перемещения на объекте</t>
    </r>
    <r>
      <rPr>
        <sz val="12"/>
        <rFont val="Times New Roman"/>
        <family val="1"/>
        <charset val="204"/>
      </rPr>
      <t>. Стоимость остальных, прочих и расходных материалов учесть в стоимости СМР.
ООО «Сэтл Строй» вправе указать Подрядчику поставщика материалов и оборудования (для обеспечения строительства полностью или частично), либо являться Поставщиком. В таком случае Подрядчик обязан заключить договор на поставку материалов с Поставщиком, указанным ООО «Сэтл Строй». Нормы расхода материалов являются фиксированными и изменению не подлежат. Расход материала сверх норм, заложенных в расчете, необходимо учесть в стоимости СМР.</t>
    </r>
  </si>
  <si>
    <t>- утепление цоколя в уровне благоустройства- утепление цоколя в уровне благоустройства (обмазочная гидроизоляция в 2 слоя, теплоизоляция из пенополистирола экструзионного, на клее, с креплением дюбелями для утеплителя),
- отделка неутепленного цоколя перегородок мусоросборных камер (огрунтовка битумным праймером, обмазочная гидроизоляция в 2 слоя, оштукатуривание цем.-песчаным раствором толщ. 20 мм, с армированием стальной оцинкованной сеткой в 2 слоя, облицовка керамогранитом на клее, с заполнителем швов на цементной основе в цвет плитки),
- отделка утепленного цоколя с облицовкой керамогранитными плитами (огрунтовка битумным праймером, обмазочная гидроизоляция в 2 слоя, теплоизоляция из пенополистирола экструзионного 50-120 мм. на клее, с креплением дюбелями для утеплителя, с устройством в местах проемов и отверстий противопожарных рассчек из мин. плиты по ТУ АР-ТЗИ-2, оштукатуривание цем.-песчаным раствором толщ. 40 мм, с армированием металлической сеткой в 2 слоя, облицовка керамогранитом, на клее, с заполнителем швов на цементной основе в цвет плитки),
- отделка утепленного цоколя на подсистеме с облицовкой керамогранитом (огрунтовка битумным праймером, монтаж подсистемы НВФ, обмазочная гидроизоляция в 2 слоя,  теплоизоляция из пенополистирола экструзионного толщ. 50-120 мм, на клее, с креплением дюбелями для утеплителя, с устройством в местах проемов и отверстий противопожарных рассчек из мин. плиты по ТУ АР-ТЗИ-2, оштукатуривание цем.-песчаным раствором толщ. 30-40 мм, с армированием металлической сеткой в 2 слоя, монтаж керамогранита с открытым креплением),
- вентфасад без теплоизоляции (монтаж подсистемы НВФ, монтаж керамогранита с видимым креплением при помощи кляммеров, в т.ч. все выступающие элементы фасадов (карнизы, свесы, пояса и т.п.),
- вентфасад с теплоизоляцией (монтаж подсистемы НВФ, теплоизоляция из мин. плиты по ТУ АР-ТЗИ-2 п. 5, на клее, с креплением дюбелями для утеплителя, монтаж керамогранита / металлических рустованных панелей с видимым креплением при помощи кляммеров, в т.ч. все выступающие элементы фасадов (карнизы, свесы, пояса и т.п.),
- отделка перегородок между выходами из мусоросборных камер и входами в здание выше уровня цольной части (оштукатуривание цем.-песчаным раствором, с армированием металлической сеткой, облицовка керамогранитом, на клее, с заполнителем швов на цементной основе в цвет плитки),
- термофасад с рустом (теплоизоляция из мин. плиты по ТУ АР-ТЗИ-2, на клее, с креплением дюбелями для утеплителя, базовый штукатурный слой, с армированием стеклосеткой, огрунтовка, нанесение декоративной минеральной штукатурки, окраска фасадной краской в 2 слоя, в соответствии с цветовыми решениями фасадов),
- термофасад в зоне остекленных балконов, открытый фасад (в т.ч. карнизы и обрамления окон), потолки входных групп, арок, выступающие части карнизов, надстройки кровли (теплоизоляция из мин. плиты по ТУ АР-ТЗИ-2, на клее, с креплением дюбелями для утеплителя, базовый штукатурный слой, с армированием стеклосеткой, огрунтовка, нанесение декоративной минеральной штукатурки, окраска фасадной краской в 2 слоя, в соответствии с цветовыми решениями фасадов),
- отделка межбалконных перегородок, простенков и парапетов (оштукатуривание цем.-песчаным раствором, с армированием сеткой (кирпичные и монолитные поверхности), огрунтовка, нанесение декоративной минеральной штукатурки, окраска фасадной краской в 2 слоя, в соответствии с цветовыми решениями фасадов),
- отделка нижней поверхности балконных плит (окраска фасадной краской в 2 слоя, в соответствии с цветовыми решениями фасадов, с полной подготовкой поверхности),
- отделка нижних поверхностей и торцов плит французских балконов, нижних поверхностей козырьков (базовый штукатурный слой, с армированием стеклосеткой, огрунтовка, нанесение декоративной минеральной штукатурки, окраска фасадной краской в 2 слоя, в соответствии с цветовыми решениями фасадов),</t>
  </si>
  <si>
    <r>
      <t xml:space="preserve">Подрядчик обязан предоставить Генподрядчику обеспечение исполнения договорных обязательств. Формы обеспечения исполнения обязательств по договору подряда: заключение договора поручительства с Генподрядчиком или предоставление банковской гарантии на сумму контракта </t>
    </r>
    <r>
      <rPr>
        <b/>
        <sz val="12"/>
        <color rgb="FFFF0000"/>
        <rFont val="Times New Roman"/>
        <family val="1"/>
        <charset val="204"/>
      </rPr>
      <t>(указать нужное)</t>
    </r>
    <r>
      <rPr>
        <b/>
        <sz val="12"/>
        <rFont val="Times New Roman"/>
        <family val="1"/>
        <charset val="204"/>
      </rPr>
      <t>.</t>
    </r>
  </si>
  <si>
    <t>Дата подачи предложения "___" _____________ 2025 г.</t>
  </si>
  <si>
    <t>ЧТУ, Изм. 1, Изм. 2 к ЧТУ, ТУ Заказчика</t>
  </si>
  <si>
    <t>В расчете стоимости учтены генподрядные услуги в размере 1,5 % от общей стоимости выполняемых Подрядчиком работ.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</si>
</sst>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quot;р.&quot;_-;\-* #,##0.00&quot;р.&quot;_-;_-* &quot;-&quot;??&quot;р.&quot;_-;_-@_-"/>
    <numFmt numFmtId="165" formatCode="_-* #,##0.00_р_._-;\-* #,##0.00_р_._-;_-* &quot;-&quot;??_р_._-;_-@_-"/>
  </numFmts>
  <fonts count="48" x14ac:knownFonts="1">
    <font>
      <sz val="11"/>
      <color theme="1"/>
      <name val="Calibri"/>
      <family val="2"/>
      <scheme val="minor"/>
    </font>
    <font>
      <b/>
      <sz val="11"/>
      <name val="Times New Roman"/>
      <family val="1"/>
      <charset val="204"/>
    </font>
    <font>
      <sz val="10"/>
      <name val="Times New Roman"/>
      <family val="1"/>
      <charset val="204"/>
    </font>
    <font>
      <i/>
      <sz val="12"/>
      <name val="Times New Roman"/>
      <family val="1"/>
      <charset val="204"/>
    </font>
    <font>
      <sz val="12"/>
      <name val="Times New Roman"/>
      <family val="1"/>
      <charset val="204"/>
    </font>
    <font>
      <sz val="16"/>
      <name val="Times New Roman"/>
      <family val="1"/>
      <charset val="204"/>
    </font>
    <font>
      <b/>
      <sz val="17"/>
      <name val="Times New Roman"/>
      <family val="1"/>
      <charset val="204"/>
    </font>
    <font>
      <sz val="17"/>
      <name val="Arial"/>
      <family val="2"/>
      <charset val="204"/>
    </font>
    <font>
      <b/>
      <sz val="17"/>
      <color rgb="FFFF0000"/>
      <name val="Times New Roman"/>
      <family val="1"/>
      <charset val="204"/>
    </font>
    <font>
      <sz val="17"/>
      <color rgb="FFFF0000"/>
      <name val="Arial"/>
      <family val="2"/>
      <charset val="204"/>
    </font>
    <font>
      <sz val="11"/>
      <name val="Arial"/>
      <family val="2"/>
      <charset val="204"/>
    </font>
    <font>
      <i/>
      <sz val="11"/>
      <name val="Arial"/>
      <family val="2"/>
      <charset val="204"/>
    </font>
    <font>
      <b/>
      <sz val="16"/>
      <name val="Times New Roman"/>
      <family val="1"/>
      <charset val="204"/>
    </font>
    <font>
      <b/>
      <sz val="15"/>
      <name val="Times New Roman"/>
      <family val="1"/>
      <charset val="204"/>
    </font>
    <font>
      <b/>
      <sz val="14"/>
      <name val="Times New Roman"/>
      <family val="1"/>
      <charset val="204"/>
    </font>
    <font>
      <b/>
      <sz val="12"/>
      <name val="Times New Roman"/>
      <family val="1"/>
      <charset val="204"/>
    </font>
    <font>
      <b/>
      <i/>
      <sz val="11"/>
      <name val="Times New Roman"/>
      <family val="1"/>
      <charset val="204"/>
    </font>
    <font>
      <sz val="10"/>
      <name val="Arial"/>
      <family val="2"/>
      <charset val="204"/>
    </font>
    <font>
      <sz val="10"/>
      <name val="Arial Cyr"/>
      <charset val="204"/>
    </font>
    <font>
      <sz val="11"/>
      <name val="Times New Roman"/>
      <family val="1"/>
      <charset val="204"/>
    </font>
    <font>
      <b/>
      <sz val="10"/>
      <name val="Times New Roman"/>
      <family val="1"/>
      <charset val="204"/>
    </font>
    <font>
      <sz val="9"/>
      <name val="Times New Roman"/>
      <family val="1"/>
      <charset val="204"/>
    </font>
    <font>
      <i/>
      <sz val="9"/>
      <name val="Times New Roman"/>
      <family val="1"/>
      <charset val="204"/>
    </font>
    <font>
      <i/>
      <sz val="12"/>
      <color theme="1"/>
      <name val="Times New Roman"/>
      <family val="1"/>
      <charset val="204"/>
    </font>
    <font>
      <sz val="12"/>
      <color rgb="FF0000FF"/>
      <name val="Times New Roman"/>
      <family val="1"/>
      <charset val="204"/>
    </font>
    <font>
      <sz val="11"/>
      <color rgb="FF0000FF"/>
      <name val="Times New Roman"/>
      <family val="1"/>
      <charset val="204"/>
    </font>
    <font>
      <i/>
      <sz val="12"/>
      <color rgb="FF0000FF"/>
      <name val="Times New Roman"/>
      <family val="1"/>
      <charset val="204"/>
    </font>
    <font>
      <sz val="14"/>
      <name val="Times New Roman"/>
      <family val="1"/>
      <charset val="204"/>
    </font>
    <font>
      <sz val="12"/>
      <color rgb="FFFF0000"/>
      <name val="Times New Roman"/>
      <family val="1"/>
      <charset val="204"/>
    </font>
    <font>
      <sz val="10"/>
      <color rgb="FFFF0000"/>
      <name val="Times New Roman"/>
      <family val="1"/>
      <charset val="204"/>
    </font>
    <font>
      <i/>
      <sz val="12"/>
      <color rgb="FFFF0000"/>
      <name val="Times New Roman"/>
      <family val="1"/>
      <charset val="204"/>
    </font>
    <font>
      <b/>
      <sz val="12"/>
      <color rgb="FFFF0000"/>
      <name val="Times New Roman"/>
      <family val="1"/>
      <charset val="204"/>
    </font>
    <font>
      <b/>
      <sz val="13"/>
      <name val="Times New Roman"/>
      <family val="1"/>
      <charset val="204"/>
    </font>
    <font>
      <b/>
      <sz val="13"/>
      <color rgb="FFFF0000"/>
      <name val="Times New Roman"/>
      <family val="1"/>
      <charset val="204"/>
    </font>
    <font>
      <b/>
      <sz val="13"/>
      <color theme="1"/>
      <name val="Calibri"/>
      <family val="2"/>
      <charset val="204"/>
      <scheme val="minor"/>
    </font>
    <font>
      <b/>
      <i/>
      <sz val="12"/>
      <name val="Times New Roman"/>
      <family val="1"/>
      <charset val="204"/>
    </font>
    <font>
      <sz val="13"/>
      <name val="Times New Roman"/>
      <family val="1"/>
      <charset val="204"/>
    </font>
    <font>
      <b/>
      <sz val="14"/>
      <color rgb="FFFF0000"/>
      <name val="Times New Roman"/>
      <family val="1"/>
      <charset val="204"/>
    </font>
    <font>
      <sz val="13"/>
      <color rgb="FFFF0000"/>
      <name val="Times New Roman"/>
      <family val="1"/>
      <charset val="204"/>
    </font>
    <font>
      <b/>
      <sz val="12"/>
      <color rgb="FF00B050"/>
      <name val="Times New Roman"/>
      <family val="1"/>
      <charset val="204"/>
    </font>
    <font>
      <sz val="12"/>
      <color rgb="FF00B050"/>
      <name val="Times New Roman"/>
      <family val="1"/>
      <charset val="204"/>
    </font>
    <font>
      <sz val="10"/>
      <color rgb="FF00B050"/>
      <name val="Times New Roman"/>
      <family val="1"/>
      <charset val="204"/>
    </font>
    <font>
      <i/>
      <sz val="10"/>
      <color rgb="FFFF0000"/>
      <name val="Times New Roman"/>
      <family val="1"/>
      <charset val="204"/>
    </font>
    <font>
      <sz val="10.5"/>
      <color rgb="FFFF0000"/>
      <name val="Times New Roman"/>
      <family val="1"/>
      <charset val="204"/>
    </font>
    <font>
      <b/>
      <sz val="15"/>
      <color rgb="FFFF0000"/>
      <name val="Times New Roman"/>
      <family val="1"/>
      <charset val="204"/>
    </font>
    <font>
      <sz val="10"/>
      <color rgb="FF0000FF"/>
      <name val="Times New Roman"/>
      <family val="1"/>
      <charset val="204"/>
    </font>
    <font>
      <i/>
      <sz val="11"/>
      <color theme="1"/>
      <name val="Times New Roman"/>
      <family val="1"/>
      <charset val="204"/>
    </font>
    <font>
      <b/>
      <sz val="12"/>
      <color theme="1"/>
      <name val="Calibri"/>
      <family val="2"/>
      <charset val="204"/>
      <scheme val="minor"/>
    </font>
  </fonts>
  <fills count="6">
    <fill>
      <patternFill patternType="none"/>
    </fill>
    <fill>
      <patternFill patternType="gray125"/>
    </fill>
    <fill>
      <patternFill patternType="solid">
        <fgColor theme="9" tint="0.59999389629810485"/>
        <bgColor indexed="64"/>
      </patternFill>
    </fill>
    <fill>
      <patternFill patternType="solid">
        <fgColor theme="8" tint="0.59999389629810485"/>
        <bgColor indexed="64"/>
      </patternFill>
    </fill>
    <fill>
      <patternFill patternType="solid">
        <fgColor theme="6" tint="0.59999389629810485"/>
        <bgColor indexed="64"/>
      </patternFill>
    </fill>
    <fill>
      <patternFill patternType="solid">
        <fgColor rgb="FFCCFFFF"/>
        <bgColor indexed="64"/>
      </patternFill>
    </fill>
  </fills>
  <borders count="38">
    <border>
      <left/>
      <right/>
      <top/>
      <bottom/>
      <diagonal/>
    </border>
    <border>
      <left style="medium">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thin">
        <color indexed="64"/>
      </left>
      <right/>
      <top style="medium">
        <color indexed="64"/>
      </top>
      <bottom/>
      <diagonal/>
    </border>
    <border>
      <left/>
      <right/>
      <top style="medium">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auto="1"/>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auto="1"/>
      </right>
      <top style="medium">
        <color auto="1"/>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s>
  <cellStyleXfs count="10">
    <xf numFmtId="0" fontId="0" fillId="0" borderId="0"/>
    <xf numFmtId="0" fontId="2" fillId="0" borderId="0"/>
    <xf numFmtId="164" fontId="2" fillId="0" borderId="0" applyFont="0" applyFill="0" applyBorder="0" applyAlignment="0" applyProtection="0"/>
    <xf numFmtId="0" fontId="17" fillId="0" borderId="0"/>
    <xf numFmtId="0" fontId="18" fillId="0" borderId="0"/>
    <xf numFmtId="0" fontId="17" fillId="0" borderId="0"/>
    <xf numFmtId="165" fontId="2" fillId="0" borderId="0" applyFont="0" applyFill="0" applyBorder="0" applyAlignment="0" applyProtection="0"/>
    <xf numFmtId="0" fontId="18" fillId="0" borderId="0"/>
    <xf numFmtId="0" fontId="18" fillId="0" borderId="0"/>
    <xf numFmtId="164" fontId="2" fillId="0" borderId="0" applyFont="0" applyFill="0" applyBorder="0" applyAlignment="0" applyProtection="0"/>
  </cellStyleXfs>
  <cellXfs count="225">
    <xf numFmtId="0" fontId="0" fillId="0" borderId="0" xfId="0"/>
    <xf numFmtId="0" fontId="3" fillId="0" borderId="0" xfId="1" applyFont="1" applyFill="1" applyAlignment="1"/>
    <xf numFmtId="0" fontId="4" fillId="0" borderId="0" xfId="1" applyFont="1" applyFill="1" applyAlignment="1"/>
    <xf numFmtId="0" fontId="4" fillId="0" borderId="0" xfId="1" applyFont="1" applyFill="1"/>
    <xf numFmtId="0" fontId="4" fillId="0" borderId="0" xfId="1" applyFont="1" applyFill="1" applyAlignment="1">
      <alignment horizontal="left"/>
    </xf>
    <xf numFmtId="0" fontId="5" fillId="0" borderId="0" xfId="0" applyFont="1" applyFill="1" applyAlignment="1">
      <alignment vertical="top"/>
    </xf>
    <xf numFmtId="0" fontId="4" fillId="0" borderId="0" xfId="0" applyFont="1" applyFill="1" applyAlignment="1">
      <alignment horizontal="left" vertical="center"/>
    </xf>
    <xf numFmtId="49" fontId="4" fillId="0" borderId="0" xfId="1" applyNumberFormat="1" applyFont="1" applyFill="1" applyAlignment="1"/>
    <xf numFmtId="0" fontId="7" fillId="0" borderId="0" xfId="1" applyFont="1" applyFill="1" applyAlignment="1">
      <alignment horizontal="left" vertical="center"/>
    </xf>
    <xf numFmtId="0" fontId="7" fillId="0" borderId="0" xfId="1" applyFont="1" applyFill="1"/>
    <xf numFmtId="0" fontId="9" fillId="0" borderId="0" xfId="1" applyFont="1" applyFill="1" applyAlignment="1">
      <alignment horizontal="left" vertical="center"/>
    </xf>
    <xf numFmtId="0" fontId="9" fillId="0" borderId="0" xfId="1" applyFont="1" applyFill="1"/>
    <xf numFmtId="0" fontId="10" fillId="0" borderId="0" xfId="1" applyFont="1" applyFill="1"/>
    <xf numFmtId="0" fontId="11" fillId="0" borderId="0" xfId="1" applyFont="1" applyFill="1"/>
    <xf numFmtId="0" fontId="12" fillId="0" borderId="0" xfId="1" applyFont="1" applyBorder="1" applyAlignment="1">
      <alignment horizontal="center" vertical="center" wrapText="1"/>
    </xf>
    <xf numFmtId="0" fontId="1" fillId="0" borderId="0" xfId="0" quotePrefix="1" applyFont="1" applyBorder="1" applyAlignment="1">
      <alignment horizontal="left" vertical="center"/>
    </xf>
    <xf numFmtId="0" fontId="13" fillId="0" borderId="0" xfId="1" applyFont="1" applyBorder="1" applyAlignment="1">
      <alignment horizontal="center" vertical="center" wrapText="1"/>
    </xf>
    <xf numFmtId="4" fontId="13" fillId="0" borderId="0" xfId="1" applyNumberFormat="1" applyFont="1" applyBorder="1" applyAlignment="1">
      <alignment horizontal="center" vertical="center" wrapText="1"/>
    </xf>
    <xf numFmtId="0" fontId="14" fillId="0" borderId="0" xfId="0" applyFont="1" applyAlignment="1">
      <alignment horizontal="right" vertical="center"/>
    </xf>
    <xf numFmtId="0" fontId="2" fillId="0" borderId="0" xfId="1" applyFont="1" applyFill="1"/>
    <xf numFmtId="0" fontId="4" fillId="0" borderId="0" xfId="1" applyFont="1" applyFill="1" applyAlignment="1">
      <alignment horizontal="left" vertical="center"/>
    </xf>
    <xf numFmtId="49" fontId="15" fillId="3" borderId="10" xfId="0" applyNumberFormat="1" applyFont="1" applyFill="1" applyBorder="1" applyAlignment="1">
      <alignment horizontal="center" vertical="center" wrapText="1"/>
    </xf>
    <xf numFmtId="0" fontId="16" fillId="0" borderId="0" xfId="0" quotePrefix="1" applyFont="1" applyBorder="1" applyAlignment="1">
      <alignment horizontal="left" vertical="center"/>
    </xf>
    <xf numFmtId="0" fontId="4" fillId="0" borderId="0" xfId="0" applyFont="1" applyFill="1" applyAlignment="1">
      <alignment horizontal="right" vertical="center"/>
    </xf>
    <xf numFmtId="164" fontId="2" fillId="0" borderId="19" xfId="2" applyFont="1" applyFill="1" applyBorder="1" applyAlignment="1" applyProtection="1">
      <alignment horizontal="center" vertical="center" wrapText="1"/>
    </xf>
    <xf numFmtId="4" fontId="2" fillId="0" borderId="10" xfId="2" applyNumberFormat="1" applyFont="1" applyFill="1" applyBorder="1" applyAlignment="1" applyProtection="1">
      <alignment horizontal="center" vertical="center" wrapText="1"/>
    </xf>
    <xf numFmtId="0" fontId="2" fillId="0" borderId="20" xfId="5" applyFont="1" applyFill="1" applyBorder="1" applyAlignment="1">
      <alignment horizontal="center" vertical="center" wrapText="1"/>
    </xf>
    <xf numFmtId="49" fontId="21" fillId="0" borderId="19" xfId="1" applyNumberFormat="1" applyFont="1" applyFill="1" applyBorder="1" applyAlignment="1">
      <alignment horizontal="center" vertical="center" wrapText="1"/>
    </xf>
    <xf numFmtId="0" fontId="21" fillId="0" borderId="22" xfId="1" applyFont="1" applyFill="1" applyBorder="1" applyAlignment="1">
      <alignment horizontal="center" vertical="center" wrapText="1"/>
    </xf>
    <xf numFmtId="0" fontId="21" fillId="0" borderId="23" xfId="1" applyFont="1" applyFill="1" applyBorder="1" applyAlignment="1">
      <alignment horizontal="center" vertical="center" wrapText="1"/>
    </xf>
    <xf numFmtId="0" fontId="21" fillId="0" borderId="10" xfId="1" applyFont="1" applyFill="1" applyBorder="1" applyAlignment="1">
      <alignment horizontal="center" vertical="center" wrapText="1"/>
    </xf>
    <xf numFmtId="0" fontId="21" fillId="0" borderId="19" xfId="1" applyFont="1" applyFill="1" applyBorder="1" applyAlignment="1">
      <alignment horizontal="center" vertical="center" wrapText="1"/>
    </xf>
    <xf numFmtId="0" fontId="21" fillId="0" borderId="20" xfId="1" applyFont="1" applyFill="1" applyBorder="1" applyAlignment="1">
      <alignment horizontal="center" vertical="center" wrapText="1"/>
    </xf>
    <xf numFmtId="0" fontId="21" fillId="0" borderId="19" xfId="5" applyFont="1" applyFill="1" applyBorder="1" applyAlignment="1">
      <alignment horizontal="center" vertical="center" wrapText="1"/>
    </xf>
    <xf numFmtId="0" fontId="21" fillId="0" borderId="10" xfId="5" applyFont="1" applyFill="1" applyBorder="1" applyAlignment="1">
      <alignment horizontal="center" vertical="center" wrapText="1"/>
    </xf>
    <xf numFmtId="0" fontId="21" fillId="0" borderId="20" xfId="5" applyFont="1" applyFill="1" applyBorder="1" applyAlignment="1">
      <alignment horizontal="center" vertical="center" wrapText="1"/>
    </xf>
    <xf numFmtId="0" fontId="21" fillId="0" borderId="24" xfId="5" applyFont="1" applyFill="1" applyBorder="1" applyAlignment="1">
      <alignment horizontal="center" vertical="center" wrapText="1"/>
    </xf>
    <xf numFmtId="49" fontId="12" fillId="2" borderId="18" xfId="1" applyNumberFormat="1" applyFont="1" applyFill="1" applyBorder="1" applyAlignment="1">
      <alignment horizontal="center" vertical="center" wrapText="1"/>
    </xf>
    <xf numFmtId="0" fontId="22" fillId="2" borderId="7" xfId="1" applyFont="1" applyFill="1" applyBorder="1" applyAlignment="1">
      <alignment horizontal="center" vertical="center" wrapText="1"/>
    </xf>
    <xf numFmtId="0" fontId="12" fillId="2" borderId="6" xfId="1" applyFont="1" applyFill="1" applyBorder="1" applyAlignment="1">
      <alignment horizontal="left" vertical="center" wrapText="1"/>
    </xf>
    <xf numFmtId="0" fontId="21" fillId="2" borderId="9" xfId="1" applyFont="1" applyFill="1" applyBorder="1" applyAlignment="1">
      <alignment horizontal="center" vertical="center" wrapText="1"/>
    </xf>
    <xf numFmtId="0" fontId="21" fillId="2" borderId="6" xfId="1" applyFont="1" applyFill="1" applyBorder="1" applyAlignment="1">
      <alignment horizontal="center" vertical="center" wrapText="1"/>
    </xf>
    <xf numFmtId="0" fontId="21" fillId="2" borderId="18" xfId="1" applyFont="1" applyFill="1" applyBorder="1" applyAlignment="1">
      <alignment horizontal="center" vertical="center" wrapText="1"/>
    </xf>
    <xf numFmtId="0" fontId="21" fillId="2" borderId="8" xfId="1" applyFont="1" applyFill="1" applyBorder="1" applyAlignment="1">
      <alignment horizontal="center" vertical="center" wrapText="1"/>
    </xf>
    <xf numFmtId="0" fontId="21" fillId="2" borderId="25" xfId="1" applyFont="1" applyFill="1" applyBorder="1" applyAlignment="1">
      <alignment horizontal="center" vertical="center" wrapText="1"/>
    </xf>
    <xf numFmtId="4" fontId="14" fillId="2" borderId="26" xfId="5" applyNumberFormat="1" applyFont="1" applyFill="1" applyBorder="1" applyAlignment="1">
      <alignment horizontal="center" vertical="center" wrapText="1"/>
    </xf>
    <xf numFmtId="4" fontId="14" fillId="2" borderId="10" xfId="5" applyNumberFormat="1" applyFont="1" applyFill="1" applyBorder="1" applyAlignment="1">
      <alignment horizontal="center" vertical="center" wrapText="1"/>
    </xf>
    <xf numFmtId="4" fontId="14" fillId="2" borderId="25" xfId="5" applyNumberFormat="1" applyFont="1" applyFill="1" applyBorder="1" applyAlignment="1">
      <alignment horizontal="center" vertical="center" wrapText="1"/>
    </xf>
    <xf numFmtId="0" fontId="21" fillId="2" borderId="21" xfId="5" applyFont="1" applyFill="1" applyBorder="1" applyAlignment="1">
      <alignment horizontal="center" vertical="center" wrapText="1"/>
    </xf>
    <xf numFmtId="0" fontId="23" fillId="0" borderId="10" xfId="0" applyNumberFormat="1" applyFont="1" applyFill="1" applyBorder="1" applyAlignment="1">
      <alignment horizontal="center" vertical="center" wrapText="1"/>
    </xf>
    <xf numFmtId="0" fontId="4" fillId="0" borderId="10" xfId="0" applyFont="1" applyFill="1" applyBorder="1" applyAlignment="1">
      <alignment horizontal="left" vertical="center" wrapText="1"/>
    </xf>
    <xf numFmtId="0" fontId="4" fillId="0" borderId="10" xfId="1" applyFont="1" applyFill="1" applyBorder="1" applyAlignment="1">
      <alignment horizontal="center" vertical="center" wrapText="1"/>
    </xf>
    <xf numFmtId="4" fontId="4" fillId="0" borderId="23" xfId="1" applyNumberFormat="1" applyFont="1" applyFill="1" applyBorder="1" applyAlignment="1">
      <alignment horizontal="center" vertical="center" wrapText="1"/>
    </xf>
    <xf numFmtId="4" fontId="4" fillId="0" borderId="20" xfId="1" applyNumberFormat="1" applyFont="1" applyFill="1" applyBorder="1" applyAlignment="1">
      <alignment horizontal="center" vertical="center" wrapText="1"/>
    </xf>
    <xf numFmtId="2" fontId="4" fillId="3" borderId="18" xfId="0" applyNumberFormat="1" applyFont="1" applyFill="1" applyBorder="1" applyAlignment="1">
      <alignment horizontal="center" vertical="center" wrapText="1"/>
    </xf>
    <xf numFmtId="2" fontId="4" fillId="3" borderId="27" xfId="0" applyNumberFormat="1" applyFont="1" applyFill="1" applyBorder="1" applyAlignment="1">
      <alignment horizontal="center" vertical="center" wrapText="1"/>
    </xf>
    <xf numFmtId="2" fontId="4" fillId="0" borderId="20" xfId="0" applyNumberFormat="1" applyFont="1" applyFill="1" applyBorder="1" applyAlignment="1">
      <alignment horizontal="center" vertical="center" wrapText="1"/>
    </xf>
    <xf numFmtId="2" fontId="4" fillId="0" borderId="19" xfId="0" applyNumberFormat="1" applyFont="1" applyFill="1" applyBorder="1" applyAlignment="1">
      <alignment horizontal="center" vertical="center" wrapText="1"/>
    </xf>
    <xf numFmtId="2" fontId="4" fillId="0" borderId="10" xfId="0" applyNumberFormat="1" applyFont="1" applyFill="1" applyBorder="1" applyAlignment="1">
      <alignment horizontal="center" vertical="center" wrapText="1"/>
    </xf>
    <xf numFmtId="0" fontId="4" fillId="0" borderId="24" xfId="5" applyFont="1" applyFill="1" applyBorder="1" applyAlignment="1">
      <alignment horizontal="center" vertical="center" wrapText="1"/>
    </xf>
    <xf numFmtId="4" fontId="2" fillId="0" borderId="0" xfId="1" applyNumberFormat="1" applyFont="1" applyFill="1"/>
    <xf numFmtId="49" fontId="3" fillId="0" borderId="19" xfId="1" applyNumberFormat="1" applyFont="1" applyFill="1" applyBorder="1" applyAlignment="1">
      <alignment horizontal="center" vertical="center" wrapText="1"/>
    </xf>
    <xf numFmtId="0" fontId="3" fillId="4" borderId="9" xfId="0" applyFont="1" applyFill="1" applyBorder="1" applyAlignment="1">
      <alignment horizontal="right" vertical="center" wrapText="1"/>
    </xf>
    <xf numFmtId="0" fontId="3" fillId="0" borderId="10" xfId="1" applyFont="1" applyFill="1" applyBorder="1" applyAlignment="1">
      <alignment horizontal="center" vertical="center" wrapText="1"/>
    </xf>
    <xf numFmtId="4" fontId="3" fillId="0" borderId="6" xfId="1" applyNumberFormat="1" applyFont="1" applyFill="1" applyBorder="1" applyAlignment="1">
      <alignment horizontal="center" vertical="center" wrapText="1"/>
    </xf>
    <xf numFmtId="4" fontId="3" fillId="0" borderId="20" xfId="1" applyNumberFormat="1" applyFont="1" applyFill="1" applyBorder="1" applyAlignment="1">
      <alignment horizontal="center" vertical="center" wrapText="1"/>
    </xf>
    <xf numFmtId="2" fontId="4" fillId="3" borderId="19" xfId="0" applyNumberFormat="1" applyFont="1" applyFill="1" applyBorder="1" applyAlignment="1">
      <alignment horizontal="center" vertical="center" wrapText="1"/>
    </xf>
    <xf numFmtId="2" fontId="4" fillId="0" borderId="27" xfId="6" applyNumberFormat="1" applyFont="1" applyFill="1" applyBorder="1" applyAlignment="1">
      <alignment horizontal="center" vertical="center" wrapText="1"/>
    </xf>
    <xf numFmtId="2" fontId="4" fillId="0" borderId="25" xfId="0" applyNumberFormat="1" applyFont="1" applyFill="1" applyBorder="1" applyAlignment="1">
      <alignment horizontal="center" vertical="center" wrapText="1"/>
    </xf>
    <xf numFmtId="2" fontId="4" fillId="0" borderId="18" xfId="0" applyNumberFormat="1" applyFont="1" applyFill="1" applyBorder="1" applyAlignment="1">
      <alignment horizontal="center" vertical="center" wrapText="1"/>
    </xf>
    <xf numFmtId="2" fontId="4" fillId="0" borderId="9" xfId="0" applyNumberFormat="1" applyFont="1" applyFill="1" applyBorder="1" applyAlignment="1">
      <alignment horizontal="center" vertical="center" wrapText="1"/>
    </xf>
    <xf numFmtId="0" fontId="24" fillId="0" borderId="24" xfId="1" applyFont="1" applyFill="1" applyBorder="1" applyAlignment="1">
      <alignment horizontal="center" vertical="center" wrapText="1"/>
    </xf>
    <xf numFmtId="4" fontId="3" fillId="0" borderId="23" xfId="1" applyNumberFormat="1" applyFont="1" applyFill="1" applyBorder="1" applyAlignment="1">
      <alignment horizontal="center" vertical="center" wrapText="1"/>
    </xf>
    <xf numFmtId="0" fontId="19" fillId="0" borderId="28" xfId="5" applyFont="1" applyFill="1" applyBorder="1" applyAlignment="1">
      <alignment horizontal="center" vertical="center" wrapText="1"/>
    </xf>
    <xf numFmtId="0" fontId="21" fillId="0" borderId="21" xfId="5" applyFont="1" applyFill="1" applyBorder="1" applyAlignment="1">
      <alignment horizontal="center" vertical="center" wrapText="1"/>
    </xf>
    <xf numFmtId="0" fontId="19" fillId="0" borderId="29" xfId="5" applyFont="1" applyFill="1" applyBorder="1" applyAlignment="1">
      <alignment vertical="center" wrapText="1"/>
    </xf>
    <xf numFmtId="0" fontId="23" fillId="0" borderId="7" xfId="0" applyNumberFormat="1" applyFont="1" applyFill="1" applyBorder="1" applyAlignment="1">
      <alignment horizontal="center" vertical="center" wrapText="1"/>
    </xf>
    <xf numFmtId="0" fontId="4" fillId="0" borderId="6" xfId="0" applyFont="1" applyFill="1" applyBorder="1" applyAlignment="1">
      <alignment horizontal="left" vertical="center" wrapText="1"/>
    </xf>
    <xf numFmtId="4" fontId="4" fillId="0" borderId="6" xfId="1" applyNumberFormat="1" applyFont="1" applyFill="1" applyBorder="1" applyAlignment="1">
      <alignment horizontal="center" vertical="center" wrapText="1"/>
    </xf>
    <xf numFmtId="2" fontId="4" fillId="3" borderId="8" xfId="0" applyNumberFormat="1" applyFont="1" applyFill="1" applyBorder="1" applyAlignment="1">
      <alignment horizontal="center" vertical="center" wrapText="1"/>
    </xf>
    <xf numFmtId="0" fontId="4" fillId="0" borderId="21" xfId="5" applyFont="1" applyFill="1" applyBorder="1" applyAlignment="1">
      <alignment horizontal="center" vertical="center" wrapText="1"/>
    </xf>
    <xf numFmtId="0" fontId="4" fillId="0" borderId="9" xfId="1" applyFont="1" applyFill="1" applyBorder="1" applyAlignment="1">
      <alignment horizontal="center" vertical="center" wrapText="1"/>
    </xf>
    <xf numFmtId="4" fontId="14" fillId="2" borderId="18" xfId="5" applyNumberFormat="1" applyFont="1" applyFill="1" applyBorder="1" applyAlignment="1">
      <alignment horizontal="center" vertical="center" wrapText="1"/>
    </xf>
    <xf numFmtId="4" fontId="14" fillId="2" borderId="9" xfId="5" applyNumberFormat="1" applyFont="1" applyFill="1" applyBorder="1" applyAlignment="1">
      <alignment horizontal="center" vertical="center" wrapText="1"/>
    </xf>
    <xf numFmtId="49" fontId="27" fillId="5" borderId="30" xfId="1" applyNumberFormat="1" applyFont="1" applyFill="1" applyBorder="1" applyAlignment="1">
      <alignment vertical="center"/>
    </xf>
    <xf numFmtId="0" fontId="14" fillId="5" borderId="11" xfId="1" applyFont="1" applyFill="1" applyBorder="1" applyAlignment="1">
      <alignment horizontal="center" vertical="center"/>
    </xf>
    <xf numFmtId="0" fontId="14" fillId="5" borderId="31" xfId="1" applyFont="1" applyFill="1" applyBorder="1" applyAlignment="1">
      <alignment horizontal="right" vertical="center" wrapText="1" indent="1"/>
    </xf>
    <xf numFmtId="0" fontId="27" fillId="5" borderId="32" xfId="1" applyFont="1" applyFill="1" applyBorder="1" applyAlignment="1">
      <alignment horizontal="center" vertical="center"/>
    </xf>
    <xf numFmtId="2" fontId="27" fillId="5" borderId="31" xfId="1" applyNumberFormat="1" applyFont="1" applyFill="1" applyBorder="1" applyAlignment="1">
      <alignment horizontal="center" vertical="center"/>
    </xf>
    <xf numFmtId="2" fontId="27" fillId="5" borderId="30" xfId="1" applyNumberFormat="1" applyFont="1" applyFill="1" applyBorder="1" applyAlignment="1">
      <alignment horizontal="center" vertical="center"/>
    </xf>
    <xf numFmtId="2" fontId="27" fillId="5" borderId="32" xfId="2" applyNumberFormat="1" applyFont="1" applyFill="1" applyBorder="1" applyAlignment="1" applyProtection="1">
      <alignment vertical="center"/>
    </xf>
    <xf numFmtId="2" fontId="27" fillId="5" borderId="33" xfId="2" applyNumberFormat="1" applyFont="1" applyFill="1" applyBorder="1" applyAlignment="1" applyProtection="1">
      <alignment horizontal="center" vertical="center"/>
    </xf>
    <xf numFmtId="2" fontId="14" fillId="5" borderId="30" xfId="1" applyNumberFormat="1" applyFont="1" applyFill="1" applyBorder="1" applyAlignment="1">
      <alignment horizontal="center" vertical="center"/>
    </xf>
    <xf numFmtId="2" fontId="14" fillId="5" borderId="32" xfId="1" applyNumberFormat="1" applyFont="1" applyFill="1" applyBorder="1" applyAlignment="1">
      <alignment horizontal="center" vertical="center"/>
    </xf>
    <xf numFmtId="2" fontId="14" fillId="5" borderId="33" xfId="1" applyNumberFormat="1" applyFont="1" applyFill="1" applyBorder="1" applyAlignment="1">
      <alignment horizontal="center" vertical="center"/>
    </xf>
    <xf numFmtId="4" fontId="14" fillId="5" borderId="2" xfId="1" applyNumberFormat="1" applyFont="1" applyFill="1" applyBorder="1" applyAlignment="1">
      <alignment horizontal="center" vertical="center"/>
    </xf>
    <xf numFmtId="0" fontId="28" fillId="0" borderId="0" xfId="1" applyFont="1" applyFill="1" applyAlignment="1">
      <alignment horizontal="left" vertical="center"/>
    </xf>
    <xf numFmtId="0" fontId="29" fillId="0" borderId="0" xfId="1" applyFont="1" applyFill="1"/>
    <xf numFmtId="49" fontId="28" fillId="0" borderId="0" xfId="1" applyNumberFormat="1" applyFont="1" applyFill="1" applyBorder="1"/>
    <xf numFmtId="0" fontId="30" fillId="0" borderId="0" xfId="1" applyFont="1" applyFill="1" applyBorder="1"/>
    <xf numFmtId="0" fontId="31" fillId="0" borderId="0" xfId="1" applyFont="1" applyFill="1" applyBorder="1" applyAlignment="1">
      <alignment horizontal="left" wrapText="1"/>
    </xf>
    <xf numFmtId="0" fontId="29" fillId="0" borderId="0" xfId="1" applyFont="1" applyFill="1" applyBorder="1" applyAlignment="1">
      <alignment horizontal="center" vertical="center"/>
    </xf>
    <xf numFmtId="4" fontId="29" fillId="0" borderId="0" xfId="1" applyNumberFormat="1" applyFont="1" applyFill="1" applyBorder="1" applyAlignment="1">
      <alignment horizontal="center" vertical="center"/>
    </xf>
    <xf numFmtId="4" fontId="28" fillId="0" borderId="0" xfId="2" applyNumberFormat="1" applyFont="1" applyFill="1" applyBorder="1" applyAlignment="1" applyProtection="1"/>
    <xf numFmtId="4" fontId="28" fillId="0" borderId="0" xfId="1" applyNumberFormat="1" applyFont="1" applyFill="1" applyBorder="1"/>
    <xf numFmtId="4" fontId="28" fillId="0" borderId="0" xfId="1" applyNumberFormat="1" applyFont="1" applyFill="1" applyBorder="1" applyAlignment="1">
      <alignment horizontal="center"/>
    </xf>
    <xf numFmtId="0" fontId="32" fillId="0" borderId="0" xfId="0" applyFont="1" applyFill="1" applyBorder="1" applyAlignment="1">
      <alignment horizontal="center" vertical="top"/>
    </xf>
    <xf numFmtId="0" fontId="30" fillId="0" borderId="0" xfId="1" applyFont="1" applyFill="1" applyBorder="1" applyAlignment="1">
      <alignment horizontal="left" vertical="top" indent="1"/>
    </xf>
    <xf numFmtId="0" fontId="31" fillId="0" borderId="0" xfId="1" applyFont="1" applyFill="1" applyBorder="1" applyAlignment="1">
      <alignment horizontal="left" vertical="top" wrapText="1" indent="1"/>
    </xf>
    <xf numFmtId="0" fontId="29" fillId="0" borderId="0" xfId="1" applyFont="1" applyFill="1" applyBorder="1" applyAlignment="1">
      <alignment horizontal="left" vertical="top" indent="1"/>
    </xf>
    <xf numFmtId="4" fontId="29" fillId="0" borderId="0" xfId="1" applyNumberFormat="1" applyFont="1" applyFill="1" applyBorder="1" applyAlignment="1">
      <alignment horizontal="left" vertical="top" indent="1"/>
    </xf>
    <xf numFmtId="4" fontId="28" fillId="0" borderId="0" xfId="2" applyNumberFormat="1" applyFont="1" applyFill="1" applyBorder="1" applyAlignment="1" applyProtection="1">
      <alignment horizontal="left" vertical="top" indent="1"/>
    </xf>
    <xf numFmtId="4" fontId="28" fillId="0" borderId="0" xfId="1" applyNumberFormat="1" applyFont="1" applyFill="1" applyBorder="1" applyAlignment="1">
      <alignment horizontal="left" vertical="top" indent="1"/>
    </xf>
    <xf numFmtId="0" fontId="29" fillId="0" borderId="0" xfId="1" applyFont="1" applyFill="1" applyAlignment="1">
      <alignment horizontal="left" vertical="top" indent="1"/>
    </xf>
    <xf numFmtId="49" fontId="2" fillId="0" borderId="0" xfId="1" applyNumberFormat="1" applyFont="1" applyFill="1"/>
    <xf numFmtId="0" fontId="15" fillId="0" borderId="0" xfId="1" applyFont="1" applyAlignment="1">
      <alignment horizontal="left" vertical="top" indent="1"/>
    </xf>
    <xf numFmtId="49" fontId="4" fillId="0" borderId="0" xfId="1" applyNumberFormat="1" applyFont="1" applyAlignment="1">
      <alignment horizontal="left" vertical="top" indent="1"/>
    </xf>
    <xf numFmtId="49" fontId="27" fillId="0" borderId="0" xfId="1" applyNumberFormat="1" applyFont="1" applyFill="1"/>
    <xf numFmtId="0" fontId="35" fillId="0" borderId="0" xfId="1" applyFont="1" applyAlignment="1">
      <alignment horizontal="left" vertical="top" indent="1"/>
    </xf>
    <xf numFmtId="0" fontId="15" fillId="0" borderId="0" xfId="0" applyFont="1" applyAlignment="1">
      <alignment horizontal="left" vertical="center" wrapText="1"/>
    </xf>
    <xf numFmtId="0" fontId="14" fillId="0" borderId="0" xfId="0" applyFont="1" applyAlignment="1">
      <alignment vertical="top" wrapText="1"/>
    </xf>
    <xf numFmtId="0" fontId="36" fillId="0" borderId="0" xfId="0" applyFont="1" applyAlignment="1">
      <alignment horizontal="left" vertical="center"/>
    </xf>
    <xf numFmtId="0" fontId="4" fillId="0" borderId="0" xfId="0" applyNumberFormat="1" applyFont="1" applyAlignment="1">
      <alignment horizontal="right" vertical="top"/>
    </xf>
    <xf numFmtId="0" fontId="31" fillId="0" borderId="0" xfId="0" applyFont="1" applyAlignment="1">
      <alignment horizontal="left" vertical="center" wrapText="1"/>
    </xf>
    <xf numFmtId="0" fontId="37" fillId="0" borderId="0" xfId="0" applyFont="1" applyAlignment="1">
      <alignment vertical="top" wrapText="1"/>
    </xf>
    <xf numFmtId="0" fontId="38" fillId="0" borderId="0" xfId="0" applyFont="1" applyAlignment="1">
      <alignment horizontal="left" vertical="center"/>
    </xf>
    <xf numFmtId="0" fontId="4" fillId="0" borderId="0" xfId="0" applyFont="1" applyFill="1" applyBorder="1" applyAlignment="1">
      <alignment horizontal="left" vertical="center" wrapText="1"/>
    </xf>
    <xf numFmtId="0" fontId="4" fillId="0" borderId="0" xfId="0" applyFont="1" applyFill="1" applyBorder="1" applyAlignment="1">
      <alignment vertical="top" wrapText="1"/>
    </xf>
    <xf numFmtId="0" fontId="40" fillId="0" borderId="0" xfId="1" applyFont="1" applyFill="1" applyAlignment="1">
      <alignment horizontal="left" vertical="center" wrapText="1"/>
    </xf>
    <xf numFmtId="0" fontId="41" fillId="0" borderId="0" xfId="1" applyFont="1" applyFill="1" applyAlignment="1">
      <alignment vertical="center" wrapText="1"/>
    </xf>
    <xf numFmtId="0" fontId="29" fillId="0" borderId="0" xfId="1" applyFont="1" applyFill="1" applyAlignment="1">
      <alignment vertical="top" wrapText="1"/>
    </xf>
    <xf numFmtId="0" fontId="36" fillId="0" borderId="0" xfId="1" applyFont="1" applyFill="1"/>
    <xf numFmtId="0" fontId="28" fillId="0" borderId="0" xfId="1" applyFont="1" applyFill="1"/>
    <xf numFmtId="0" fontId="28" fillId="0" borderId="0" xfId="0" applyFont="1" applyAlignment="1">
      <alignment horizontal="left" vertical="center"/>
    </xf>
    <xf numFmtId="0" fontId="29" fillId="0" borderId="0" xfId="0" applyFont="1"/>
    <xf numFmtId="49" fontId="29" fillId="0" borderId="0" xfId="1" applyNumberFormat="1" applyFont="1" applyFill="1"/>
    <xf numFmtId="0" fontId="42" fillId="0" borderId="0" xfId="1" applyFont="1" applyFill="1"/>
    <xf numFmtId="0" fontId="4" fillId="0" borderId="0" xfId="0" applyFont="1" applyAlignment="1">
      <alignment horizontal="left"/>
    </xf>
    <xf numFmtId="0" fontId="28" fillId="0" borderId="0" xfId="0" applyFont="1" applyFill="1"/>
    <xf numFmtId="0" fontId="4" fillId="0" borderId="0" xfId="0" applyFont="1" applyFill="1"/>
    <xf numFmtId="0" fontId="5" fillId="0" borderId="0" xfId="0" applyFont="1" applyAlignment="1">
      <alignment vertical="top"/>
    </xf>
    <xf numFmtId="0" fontId="2" fillId="0" borderId="0" xfId="0" applyFont="1" applyFill="1" applyAlignment="1"/>
    <xf numFmtId="0" fontId="29" fillId="0" borderId="0" xfId="1" applyFont="1" applyFill="1" applyAlignment="1"/>
    <xf numFmtId="0" fontId="4" fillId="0" borderId="0" xfId="0" applyFont="1" applyAlignment="1">
      <alignment vertical="top"/>
    </xf>
    <xf numFmtId="0" fontId="4" fillId="0" borderId="0" xfId="0" applyFont="1" applyAlignment="1"/>
    <xf numFmtId="0" fontId="3" fillId="0" borderId="0" xfId="0" applyFont="1" applyAlignment="1">
      <alignment vertical="top"/>
    </xf>
    <xf numFmtId="0" fontId="27" fillId="0" borderId="0" xfId="0" applyFont="1" applyFill="1" applyAlignment="1">
      <alignment horizontal="left" vertical="top"/>
    </xf>
    <xf numFmtId="0" fontId="4" fillId="0" borderId="0" xfId="0" applyFont="1" applyAlignment="1">
      <alignment vertical="top" wrapText="1"/>
    </xf>
    <xf numFmtId="49" fontId="28" fillId="0" borderId="0" xfId="1" applyNumberFormat="1" applyFont="1" applyFill="1"/>
    <xf numFmtId="0" fontId="30" fillId="0" borderId="0" xfId="1" applyFont="1" applyFill="1"/>
    <xf numFmtId="0" fontId="28" fillId="0" borderId="0" xfId="1" applyFont="1" applyFill="1" applyAlignment="1">
      <alignment wrapText="1"/>
    </xf>
    <xf numFmtId="0" fontId="29" fillId="0" borderId="0" xfId="1" applyFont="1" applyFill="1" applyAlignment="1">
      <alignment horizontal="center" vertical="center"/>
    </xf>
    <xf numFmtId="4" fontId="29" fillId="0" borderId="0" xfId="1" applyNumberFormat="1" applyFont="1" applyFill="1" applyAlignment="1">
      <alignment horizontal="center" vertical="center"/>
    </xf>
    <xf numFmtId="164" fontId="29" fillId="0" borderId="0" xfId="2" applyFont="1" applyFill="1" applyBorder="1" applyAlignment="1" applyProtection="1"/>
    <xf numFmtId="4" fontId="43" fillId="0" borderId="0" xfId="2" applyNumberFormat="1" applyFont="1" applyFill="1" applyBorder="1" applyAlignment="1" applyProtection="1"/>
    <xf numFmtId="0" fontId="29" fillId="0" borderId="0" xfId="1" applyFont="1" applyFill="1" applyAlignment="1">
      <alignment horizontal="center"/>
    </xf>
    <xf numFmtId="0" fontId="19" fillId="0" borderId="24" xfId="5" applyFont="1" applyFill="1" applyBorder="1" applyAlignment="1">
      <alignment horizontal="center" vertical="center" wrapText="1"/>
    </xf>
    <xf numFmtId="49" fontId="39" fillId="0" borderId="0" xfId="1" applyNumberFormat="1" applyFont="1" applyAlignment="1">
      <alignment vertical="top" wrapText="1"/>
    </xf>
    <xf numFmtId="0" fontId="44" fillId="0" borderId="0" xfId="1" applyFont="1" applyBorder="1" applyAlignment="1">
      <alignment horizontal="center" vertical="center" wrapText="1"/>
    </xf>
    <xf numFmtId="0" fontId="14" fillId="0" borderId="0" xfId="0" applyFont="1" applyFill="1" applyBorder="1" applyAlignment="1">
      <alignment vertical="center" wrapText="1"/>
    </xf>
    <xf numFmtId="0" fontId="2" fillId="0" borderId="0" xfId="1" applyFont="1" applyFill="1" applyAlignment="1">
      <alignment vertical="top"/>
    </xf>
    <xf numFmtId="49" fontId="15" fillId="0" borderId="19" xfId="1" applyNumberFormat="1" applyFont="1" applyFill="1" applyBorder="1" applyAlignment="1">
      <alignment horizontal="center" vertical="center" wrapText="1"/>
    </xf>
    <xf numFmtId="0" fontId="19" fillId="0" borderId="21" xfId="5" applyFont="1" applyFill="1" applyBorder="1" applyAlignment="1">
      <alignment horizontal="center" vertical="center" wrapText="1"/>
    </xf>
    <xf numFmtId="0" fontId="25" fillId="0" borderId="24" xfId="1" applyFont="1" applyFill="1" applyBorder="1" applyAlignment="1">
      <alignment horizontal="center" vertical="center" wrapText="1"/>
    </xf>
    <xf numFmtId="0" fontId="2" fillId="0" borderId="28" xfId="5" applyFont="1" applyFill="1" applyBorder="1" applyAlignment="1">
      <alignment horizontal="center" vertical="center" wrapText="1"/>
    </xf>
    <xf numFmtId="0" fontId="2" fillId="0" borderId="24" xfId="5" applyFont="1" applyFill="1" applyBorder="1" applyAlignment="1">
      <alignment horizontal="center" vertical="center" wrapText="1"/>
    </xf>
    <xf numFmtId="0" fontId="45" fillId="0" borderId="24" xfId="1" applyFont="1" applyFill="1" applyBorder="1" applyAlignment="1">
      <alignment horizontal="center" vertical="center" wrapText="1"/>
    </xf>
    <xf numFmtId="0" fontId="2" fillId="0" borderId="21" xfId="5" applyFont="1" applyFill="1" applyBorder="1" applyAlignment="1">
      <alignment horizontal="center" vertical="center" wrapText="1"/>
    </xf>
    <xf numFmtId="0" fontId="46" fillId="0" borderId="10" xfId="0" applyNumberFormat="1" applyFont="1" applyFill="1" applyBorder="1" applyAlignment="1">
      <alignment horizontal="center" vertical="center" wrapText="1"/>
    </xf>
    <xf numFmtId="0" fontId="28" fillId="0" borderId="0" xfId="1" applyFont="1" applyFill="1" applyBorder="1" applyAlignment="1">
      <alignment horizontal="left" vertical="top" indent="1"/>
    </xf>
    <xf numFmtId="0" fontId="28" fillId="0" borderId="0" xfId="1" applyFont="1" applyFill="1" applyAlignment="1">
      <alignment horizontal="left" vertical="top" indent="1"/>
    </xf>
    <xf numFmtId="0" fontId="4" fillId="0" borderId="0" xfId="1" applyFont="1" applyFill="1" applyAlignment="1">
      <alignment horizontal="left" vertical="top" indent="1"/>
    </xf>
    <xf numFmtId="0" fontId="3" fillId="0" borderId="0" xfId="1" applyFont="1" applyFill="1" applyAlignment="1">
      <alignment horizontal="left" vertical="top" indent="1"/>
    </xf>
    <xf numFmtId="49" fontId="30" fillId="0" borderId="3" xfId="1" applyNumberFormat="1" applyFont="1" applyFill="1" applyBorder="1" applyAlignment="1">
      <alignment horizontal="left" vertical="top" wrapText="1" indent="1"/>
    </xf>
    <xf numFmtId="0" fontId="4" fillId="0" borderId="0" xfId="0" applyFont="1" applyAlignment="1">
      <alignment vertical="center"/>
    </xf>
    <xf numFmtId="0" fontId="4" fillId="0" borderId="0" xfId="0" applyFont="1" applyFill="1" applyAlignment="1"/>
    <xf numFmtId="0" fontId="28" fillId="0" borderId="0" xfId="1" applyFont="1" applyFill="1" applyAlignment="1"/>
    <xf numFmtId="0" fontId="4" fillId="0" borderId="0" xfId="1" applyFont="1" applyBorder="1" applyAlignment="1">
      <alignment horizontal="right" vertical="top" wrapText="1"/>
    </xf>
    <xf numFmtId="0" fontId="2" fillId="0" borderId="29" xfId="5" applyFont="1" applyFill="1" applyBorder="1" applyAlignment="1">
      <alignment horizontal="center" vertical="center" wrapText="1"/>
    </xf>
    <xf numFmtId="0" fontId="19" fillId="0" borderId="29" xfId="5" applyFont="1" applyFill="1" applyBorder="1" applyAlignment="1">
      <alignment horizontal="center" vertical="center" wrapText="1"/>
    </xf>
    <xf numFmtId="0" fontId="10" fillId="0" borderId="0" xfId="0" applyFont="1" applyAlignment="1">
      <alignment horizontal="left" vertical="center"/>
    </xf>
    <xf numFmtId="0" fontId="12" fillId="0" borderId="0" xfId="0" applyFont="1" applyAlignment="1">
      <alignment horizontal="left" vertical="center"/>
    </xf>
    <xf numFmtId="0" fontId="5" fillId="0" borderId="0" xfId="0" applyFont="1" applyAlignment="1">
      <alignment horizontal="left" vertical="center" wrapText="1"/>
    </xf>
    <xf numFmtId="164" fontId="6" fillId="0" borderId="0" xfId="2" applyFont="1" applyFill="1" applyBorder="1" applyAlignment="1" applyProtection="1">
      <alignment horizontal="center" vertical="center" wrapText="1"/>
    </xf>
    <xf numFmtId="0" fontId="6" fillId="0" borderId="0" xfId="1" applyFont="1" applyFill="1" applyBorder="1" applyAlignment="1">
      <alignment horizontal="center" vertical="center" wrapText="1"/>
    </xf>
    <xf numFmtId="0" fontId="8" fillId="0" borderId="0" xfId="1" applyFont="1" applyFill="1" applyBorder="1" applyAlignment="1">
      <alignment horizontal="center" vertical="center" wrapText="1"/>
    </xf>
    <xf numFmtId="0" fontId="12" fillId="0" borderId="0" xfId="0" applyFont="1" applyFill="1" applyBorder="1" applyAlignment="1">
      <alignment horizontal="center" vertical="center" wrapText="1"/>
    </xf>
    <xf numFmtId="49" fontId="1" fillId="0" borderId="13" xfId="1" applyNumberFormat="1" applyFont="1" applyFill="1" applyBorder="1" applyAlignment="1">
      <alignment horizontal="center" vertical="center" wrapText="1"/>
    </xf>
    <xf numFmtId="49" fontId="19" fillId="0" borderId="18" xfId="1" applyNumberFormat="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9" xfId="1" applyFont="1" applyFill="1" applyBorder="1" applyAlignment="1">
      <alignment horizontal="center" vertical="center" wrapText="1"/>
    </xf>
    <xf numFmtId="0" fontId="1" fillId="0" borderId="4" xfId="1" applyFont="1" applyFill="1" applyBorder="1" applyAlignment="1">
      <alignment horizontal="center" vertical="center" wrapText="1"/>
    </xf>
    <xf numFmtId="0" fontId="19" fillId="0" borderId="6" xfId="1" applyFont="1" applyFill="1" applyBorder="1" applyAlignment="1">
      <alignment horizontal="center" vertical="center" wrapText="1"/>
    </xf>
    <xf numFmtId="0" fontId="19" fillId="0" borderId="9" xfId="1" applyFont="1" applyFill="1" applyBorder="1" applyAlignment="1">
      <alignment horizontal="center" vertical="center" wrapText="1"/>
    </xf>
    <xf numFmtId="0" fontId="19" fillId="0" borderId="14" xfId="4" applyFont="1" applyFill="1" applyBorder="1" applyAlignment="1">
      <alignment horizontal="center" vertical="center" wrapText="1"/>
    </xf>
    <xf numFmtId="0" fontId="19" fillId="0" borderId="9" xfId="4" applyFont="1" applyFill="1" applyBorder="1" applyAlignment="1">
      <alignment horizontal="center" vertical="center" wrapText="1"/>
    </xf>
    <xf numFmtId="0" fontId="20" fillId="0" borderId="12" xfId="5" applyFont="1" applyFill="1" applyBorder="1" applyAlignment="1">
      <alignment horizontal="center" vertical="center" wrapText="1"/>
    </xf>
    <xf numFmtId="0" fontId="20" fillId="0" borderId="15" xfId="5" applyFont="1" applyFill="1" applyBorder="1" applyAlignment="1">
      <alignment horizontal="center" vertical="center" wrapText="1"/>
    </xf>
    <xf numFmtId="0" fontId="20" fillId="0" borderId="16" xfId="5" applyFont="1" applyFill="1" applyBorder="1" applyAlignment="1">
      <alignment horizontal="center" vertical="center" wrapText="1"/>
    </xf>
    <xf numFmtId="4" fontId="20" fillId="0" borderId="17" xfId="1" applyNumberFormat="1" applyFont="1" applyFill="1" applyBorder="1" applyAlignment="1">
      <alignment horizontal="center" vertical="center" wrapText="1"/>
    </xf>
    <xf numFmtId="0" fontId="2" fillId="0" borderId="21" xfId="1" applyFont="1" applyFill="1" applyBorder="1" applyAlignment="1">
      <alignment horizontal="center" vertical="center" wrapText="1"/>
    </xf>
    <xf numFmtId="49" fontId="4" fillId="0" borderId="1" xfId="1" applyNumberFormat="1" applyFont="1" applyFill="1" applyBorder="1" applyAlignment="1">
      <alignment horizontal="left" vertical="top" wrapText="1" indent="1"/>
    </xf>
    <xf numFmtId="49" fontId="4" fillId="0" borderId="5" xfId="1" applyNumberFormat="1" applyFont="1" applyFill="1" applyBorder="1" applyAlignment="1">
      <alignment horizontal="left" vertical="top" wrapText="1" indent="1"/>
    </xf>
    <xf numFmtId="49" fontId="4" fillId="0" borderId="17" xfId="1" applyNumberFormat="1" applyFont="1" applyFill="1" applyBorder="1" applyAlignment="1">
      <alignment horizontal="left" vertical="top" wrapText="1" indent="1"/>
    </xf>
    <xf numFmtId="49" fontId="4" fillId="0" borderId="0" xfId="1" quotePrefix="1" applyNumberFormat="1" applyFont="1" applyFill="1" applyBorder="1" applyAlignment="1">
      <alignment horizontal="left" vertical="top" wrapText="1" indent="1"/>
    </xf>
    <xf numFmtId="49" fontId="4" fillId="0" borderId="0" xfId="1" applyNumberFormat="1" applyFont="1" applyFill="1" applyBorder="1" applyAlignment="1">
      <alignment horizontal="left" vertical="top" wrapText="1" indent="1"/>
    </xf>
    <xf numFmtId="49" fontId="4" fillId="0" borderId="34" xfId="1" applyNumberFormat="1" applyFont="1" applyFill="1" applyBorder="1" applyAlignment="1">
      <alignment horizontal="left" vertical="top" wrapText="1" indent="1"/>
    </xf>
    <xf numFmtId="49" fontId="4" fillId="0" borderId="35" xfId="1" quotePrefix="1" applyNumberFormat="1" applyFont="1" applyFill="1" applyBorder="1" applyAlignment="1">
      <alignment horizontal="left" vertical="top" wrapText="1" indent="1"/>
    </xf>
    <xf numFmtId="49" fontId="4" fillId="0" borderId="36" xfId="1" applyNumberFormat="1" applyFont="1" applyFill="1" applyBorder="1" applyAlignment="1">
      <alignment horizontal="left" vertical="top" wrapText="1" indent="1"/>
    </xf>
    <xf numFmtId="49" fontId="4" fillId="0" borderId="37" xfId="1" applyNumberFormat="1" applyFont="1" applyFill="1" applyBorder="1" applyAlignment="1">
      <alignment horizontal="left" vertical="top" wrapText="1" indent="1"/>
    </xf>
    <xf numFmtId="0" fontId="15" fillId="0" borderId="0" xfId="0" applyFont="1" applyAlignment="1">
      <alignment horizontal="left" vertical="top" wrapText="1" indent="1"/>
    </xf>
    <xf numFmtId="4" fontId="1" fillId="0" borderId="4" xfId="1" applyNumberFormat="1" applyFont="1" applyFill="1" applyBorder="1" applyAlignment="1">
      <alignment horizontal="center" vertical="center" wrapText="1"/>
    </xf>
    <xf numFmtId="0" fontId="33" fillId="0" borderId="0" xfId="1" applyFont="1" applyFill="1" applyBorder="1" applyAlignment="1">
      <alignment horizontal="left" vertical="top" indent="1"/>
    </xf>
    <xf numFmtId="0" fontId="34" fillId="0" borderId="0" xfId="0" applyFont="1" applyAlignment="1">
      <alignment horizontal="left" vertical="top" indent="1"/>
    </xf>
    <xf numFmtId="0" fontId="31" fillId="0" borderId="0" xfId="1" applyFont="1" applyFill="1" applyBorder="1" applyAlignment="1">
      <alignment horizontal="left" vertical="top" indent="1"/>
    </xf>
    <xf numFmtId="0" fontId="47" fillId="0" borderId="0" xfId="0" applyFont="1" applyAlignment="1">
      <alignment horizontal="left" vertical="top" indent="1"/>
    </xf>
    <xf numFmtId="0" fontId="31" fillId="0" borderId="0" xfId="0" applyFont="1" applyAlignment="1">
      <alignment horizontal="left" vertical="top" wrapText="1"/>
    </xf>
    <xf numFmtId="0" fontId="1" fillId="0" borderId="0" xfId="0" applyFont="1" applyAlignment="1">
      <alignment horizontal="left" vertical="center"/>
    </xf>
    <xf numFmtId="0" fontId="5" fillId="0" borderId="0" xfId="0" applyFont="1" applyAlignment="1">
      <alignment horizontal="left" vertical="top" wrapText="1"/>
    </xf>
    <xf numFmtId="0" fontId="27" fillId="0" borderId="0" xfId="0" applyFont="1" applyAlignment="1">
      <alignment horizontal="left" vertical="top" wrapText="1"/>
    </xf>
    <xf numFmtId="49" fontId="15" fillId="0" borderId="0" xfId="1" applyNumberFormat="1" applyFont="1" applyAlignment="1">
      <alignment horizontal="left" vertical="top" wrapText="1" indent="1"/>
    </xf>
    <xf numFmtId="0" fontId="15" fillId="0" borderId="0" xfId="1" applyFont="1" applyAlignment="1">
      <alignment horizontal="left" vertical="top" wrapText="1" indent="1"/>
    </xf>
    <xf numFmtId="0" fontId="4" fillId="0" borderId="0" xfId="0" applyFont="1" applyFill="1" applyAlignment="1">
      <alignment horizontal="left" vertical="top" wrapText="1" indent="1"/>
    </xf>
    <xf numFmtId="49" fontId="4" fillId="0" borderId="0" xfId="1" applyNumberFormat="1" applyFont="1" applyAlignment="1">
      <alignment horizontal="left" vertical="top" wrapText="1" indent="1"/>
    </xf>
    <xf numFmtId="49" fontId="39" fillId="0" borderId="0" xfId="1" applyNumberFormat="1" applyFont="1" applyAlignment="1">
      <alignment horizontal="left" vertical="top" wrapText="1"/>
    </xf>
  </cellXfs>
  <cellStyles count="10">
    <cellStyle name="Денежный 2" xfId="2"/>
    <cellStyle name="Денежный 2 12" xfId="9"/>
    <cellStyle name="Обычный" xfId="0" builtinId="0"/>
    <cellStyle name="Обычный 12 6" xfId="7"/>
    <cellStyle name="Обычный 2" xfId="1"/>
    <cellStyle name="Обычный 2 10" xfId="4"/>
    <cellStyle name="Обычный 2 13 2" xfId="3"/>
    <cellStyle name="Обычный 2 3" xfId="8"/>
    <cellStyle name="Обычный_ПОЛЫ 1" xfId="5"/>
    <cellStyle name="Финансовый 2"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110</xdr:row>
      <xdr:rowOff>0</xdr:rowOff>
    </xdr:from>
    <xdr:to>
      <xdr:col>2</xdr:col>
      <xdr:colOff>5159375</xdr:colOff>
      <xdr:row>115</xdr:row>
      <xdr:rowOff>285750</xdr:rowOff>
    </xdr:to>
    <xdr:sp macro="" textlink="">
      <xdr:nvSpPr>
        <xdr:cNvPr id="2" name="TextBox 1"/>
        <xdr:cNvSpPr txBox="1">
          <a:spLocks noChangeArrowheads="1"/>
        </xdr:cNvSpPr>
      </xdr:nvSpPr>
      <xdr:spPr bwMode="auto">
        <a:xfrm>
          <a:off x="676275" y="77352525"/>
          <a:ext cx="6283325" cy="2047875"/>
        </a:xfrm>
        <a:prstGeom prst="rect">
          <a:avLst/>
        </a:prstGeom>
        <a:solidFill>
          <a:srgbClr val="FFFFFF"/>
        </a:solidFill>
        <a:ln w="9525">
          <a:noFill/>
          <a:miter lim="800000"/>
          <a:headEnd/>
          <a:tailEnd/>
        </a:ln>
      </xdr:spPr>
      <xdr:txBody>
        <a:bodyPr vertOverflow="clip" wrap="square" lIns="91440" tIns="45720" rIns="91440" bIns="45720" anchor="ctr" upright="1"/>
        <a:lstStyle/>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Руководитель организации:</a:t>
          </a: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______________________       _________________   / ________________________ /</a:t>
          </a: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050" b="0" i="0" u="none" strike="noStrike" kern="0" cap="none" spc="0" normalizeH="0" baseline="0" noProof="0">
              <a:ln>
                <a:noFill/>
              </a:ln>
              <a:solidFill>
                <a:srgbClr val="000000"/>
              </a:solidFill>
              <a:effectLst/>
              <a:uLnTx/>
              <a:uFillTx/>
              <a:latin typeface="Times New Roman"/>
              <a:cs typeface="Times New Roman"/>
            </a:rPr>
            <a:t>               должность                                            подпись                                     расшифровка</a:t>
          </a: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200" b="0" i="0" u="none" strike="noStrike" kern="0" cap="none" spc="0" normalizeH="0" baseline="0" noProof="0">
              <a:ln>
                <a:noFill/>
              </a:ln>
              <a:solidFill>
                <a:srgbClr val="000000"/>
              </a:solidFill>
              <a:effectLst/>
              <a:uLnTx/>
              <a:uFillTx/>
              <a:latin typeface="Times New Roman"/>
              <a:cs typeface="Times New Roman"/>
            </a:rPr>
            <a:t>		М.П.</a:t>
          </a: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a:cs typeface="Times New Roman"/>
          </a:endParaRPr>
        </a:p>
        <a:p>
          <a:pPr marL="0" marR="0" lvl="0" indent="0" algn="l" defTabSz="914400" rtl="0" eaLnBrk="1" fontAlgn="auto" latinLnBrk="0" hangingPunct="1">
            <a:lnSpc>
              <a:spcPts val="1200"/>
            </a:lnSpc>
            <a:spcBef>
              <a:spcPts val="0"/>
            </a:spcBef>
            <a:spcAft>
              <a:spcPts val="0"/>
            </a:spcAft>
            <a:buClrTx/>
            <a:buSzTx/>
            <a:buFontTx/>
            <a:buNone/>
            <a:tabLst/>
            <a:defRPr sz="1000"/>
          </a:pPr>
          <a:r>
            <a:rPr kumimoji="0" lang="ru-RU" sz="1300" b="0" i="0" u="none" strike="noStrike" kern="0" cap="none" spc="0" normalizeH="0" baseline="0" noProof="0">
              <a:ln>
                <a:noFill/>
              </a:ln>
              <a:solidFill>
                <a:srgbClr val="000000"/>
              </a:solidFill>
              <a:effectLst/>
              <a:uLnTx/>
              <a:uFillTx/>
              <a:latin typeface="Times New Roman"/>
              <a:cs typeface="Times New Roman"/>
            </a:rPr>
            <a:t>Исполнитель:</a:t>
          </a:r>
        </a:p>
        <a:p>
          <a:pPr marL="0" marR="0" lvl="0" indent="0" algn="l" defTabSz="914400" rtl="0" eaLnBrk="1" fontAlgn="auto" latinLnBrk="0" hangingPunct="1">
            <a:lnSpc>
              <a:spcPts val="1200"/>
            </a:lnSpc>
            <a:spcBef>
              <a:spcPts val="0"/>
            </a:spcBef>
            <a:spcAft>
              <a:spcPts val="0"/>
            </a:spcAft>
            <a:buClrTx/>
            <a:buSzTx/>
            <a:buFontTx/>
            <a:buNone/>
            <a:tabLst/>
            <a:defRPr sz="1000"/>
          </a:pPr>
          <a:endParaRPr kumimoji="0" lang="ru-RU" sz="1200" b="0" i="0" u="none" strike="noStrike" kern="0" cap="none" spc="0" normalizeH="0" baseline="0" noProof="0">
            <a:ln>
              <a:noFill/>
            </a:ln>
            <a:solidFill>
              <a:srgbClr val="000000"/>
            </a:solidFill>
            <a:effectLst/>
            <a:uLnTx/>
            <a:uFillTx/>
            <a:latin typeface="Times New Roman" pitchFamily="18" charset="0"/>
            <a:cs typeface="Times New Roman" pitchFamily="18" charset="0"/>
          </a:endParaRPr>
        </a:p>
        <a:p>
          <a:pPr marL="0" marR="0" lvl="0" indent="0" defTabSz="914400" rtl="0" eaLnBrk="1" fontAlgn="auto" latinLnBrk="0" hangingPunct="1">
            <a:lnSpc>
              <a:spcPts val="1400"/>
            </a:lnSpc>
            <a:spcBef>
              <a:spcPts val="0"/>
            </a:spcBef>
            <a:spcAft>
              <a:spcPts val="0"/>
            </a:spcAft>
            <a:buClrTx/>
            <a:buSzTx/>
            <a:buFontTx/>
            <a:buNone/>
            <a:tabLst/>
            <a:defRPr/>
          </a:pPr>
          <a:r>
            <a:rPr kumimoji="0" lang="ru-RU" sz="130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______________________       / ________________  /          ___________________</a:t>
          </a:r>
          <a:endParaRPr kumimoji="0" lang="ru-RU" sz="1300" b="0" i="0" u="none" strike="noStrike" kern="0" cap="none" spc="0" normalizeH="0" baseline="0" noProof="0">
            <a:ln>
              <a:noFill/>
            </a:ln>
            <a:solidFill>
              <a:sysClr val="windowText" lastClr="000000"/>
            </a:solidFill>
            <a:effectLst/>
            <a:uLnTx/>
            <a:uFillTx/>
            <a:latin typeface="Times New Roman" pitchFamily="18" charset="0"/>
            <a:cs typeface="Times New Roman" pitchFamily="18" charset="0"/>
          </a:endParaRPr>
        </a:p>
        <a:p>
          <a:pPr marL="0" marR="0" lvl="0" indent="0" defTabSz="914400" rtl="0" eaLnBrk="1" fontAlgn="auto" latinLnBrk="0" hangingPunct="1">
            <a:lnSpc>
              <a:spcPts val="1200"/>
            </a:lnSpc>
            <a:spcBef>
              <a:spcPts val="0"/>
            </a:spcBef>
            <a:spcAft>
              <a:spcPts val="0"/>
            </a:spcAft>
            <a:buClrTx/>
            <a:buSzTx/>
            <a:buFontTx/>
            <a:buNone/>
            <a:tabLst/>
            <a:defRPr/>
          </a:pPr>
          <a:r>
            <a:rPr kumimoji="0" lang="ru-RU" sz="120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             </a:t>
          </a:r>
          <a:r>
            <a:rPr kumimoji="0" lang="ru-RU" sz="1050" b="0" i="0" u="none" strike="noStrike" kern="0" cap="none" spc="0" normalizeH="0" baseline="0" noProof="0">
              <a:ln>
                <a:noFill/>
              </a:ln>
              <a:solidFill>
                <a:sysClr val="windowText" lastClr="000000"/>
              </a:solidFill>
              <a:effectLst/>
              <a:uLnTx/>
              <a:uFillTx/>
              <a:latin typeface="Times New Roman" pitchFamily="18" charset="0"/>
              <a:ea typeface="+mn-ea"/>
              <a:cs typeface="Times New Roman" pitchFamily="18" charset="0"/>
            </a:rPr>
            <a:t>должность                                         расшифровка                                      конт. тел.</a:t>
          </a:r>
          <a:endParaRPr kumimoji="0" lang="ru-RU" sz="1050" b="0" i="0" u="none" strike="noStrike" kern="0" cap="none" spc="0" normalizeH="0" baseline="0" noProof="0">
            <a:ln>
              <a:noFill/>
            </a:ln>
            <a:solidFill>
              <a:sysClr val="windowText" lastClr="000000"/>
            </a:solidFill>
            <a:effectLst/>
            <a:uLnTx/>
            <a:uFillTx/>
            <a:latin typeface="Times New Roman" pitchFamily="18" charset="0"/>
            <a:cs typeface="Times New Roman"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91"/>
  <sheetViews>
    <sheetView tabSelected="1" view="pageBreakPreview" topLeftCell="A106" zoomScale="70" zoomScaleNormal="70" zoomScaleSheetLayoutView="70" workbookViewId="0">
      <selection activeCell="B96" sqref="B96:Q96"/>
    </sheetView>
  </sheetViews>
  <sheetFormatPr defaultColWidth="11.5703125" defaultRowHeight="15.75" outlineLevelRow="1" outlineLevelCol="1" x14ac:dyDescent="0.25"/>
  <cols>
    <col min="1" max="1" width="10.140625" style="148" customWidth="1"/>
    <col min="2" max="2" width="16.85546875" style="149" customWidth="1"/>
    <col min="3" max="3" width="139.5703125" style="150" customWidth="1"/>
    <col min="4" max="4" width="12.5703125" style="151" customWidth="1"/>
    <col min="5" max="9" width="12.85546875" style="151" hidden="1" customWidth="1" outlineLevel="1"/>
    <col min="10" max="10" width="16.140625" style="152" customWidth="1" collapsed="1"/>
    <col min="11" max="11" width="13.28515625" style="153" customWidth="1"/>
    <col min="12" max="12" width="13.28515625" style="154" customWidth="1"/>
    <col min="13" max="13" width="13.28515625" style="97" customWidth="1"/>
    <col min="14" max="15" width="15.28515625" style="97" customWidth="1"/>
    <col min="16" max="16" width="14.85546875" style="155" customWidth="1"/>
    <col min="17" max="17" width="42.28515625" style="97" customWidth="1"/>
    <col min="18" max="18" width="11.5703125" style="96"/>
    <col min="19" max="19" width="11.5703125" style="97"/>
    <col min="20" max="30" width="18.85546875" style="97" customWidth="1"/>
    <col min="31" max="261" width="11.5703125" style="97"/>
    <col min="262" max="262" width="5" style="97" customWidth="1"/>
    <col min="263" max="263" width="101.140625" style="97" customWidth="1"/>
    <col min="264" max="264" width="8.140625" style="97" customWidth="1"/>
    <col min="265" max="266" width="11.28515625" style="97" customWidth="1"/>
    <col min="267" max="267" width="11.85546875" style="97" customWidth="1"/>
    <col min="268" max="268" width="11.140625" style="97" customWidth="1"/>
    <col min="269" max="270" width="12.140625" style="97" customWidth="1"/>
    <col min="271" max="271" width="13" style="97" customWidth="1"/>
    <col min="272" max="517" width="11.5703125" style="97"/>
    <col min="518" max="518" width="5" style="97" customWidth="1"/>
    <col min="519" max="519" width="101.140625" style="97" customWidth="1"/>
    <col min="520" max="520" width="8.140625" style="97" customWidth="1"/>
    <col min="521" max="522" width="11.28515625" style="97" customWidth="1"/>
    <col min="523" max="523" width="11.85546875" style="97" customWidth="1"/>
    <col min="524" max="524" width="11.140625" style="97" customWidth="1"/>
    <col min="525" max="526" width="12.140625" style="97" customWidth="1"/>
    <col min="527" max="527" width="13" style="97" customWidth="1"/>
    <col min="528" max="773" width="11.5703125" style="97"/>
    <col min="774" max="774" width="5" style="97" customWidth="1"/>
    <col min="775" max="775" width="101.140625" style="97" customWidth="1"/>
    <col min="776" max="776" width="8.140625" style="97" customWidth="1"/>
    <col min="777" max="778" width="11.28515625" style="97" customWidth="1"/>
    <col min="779" max="779" width="11.85546875" style="97" customWidth="1"/>
    <col min="780" max="780" width="11.140625" style="97" customWidth="1"/>
    <col min="781" max="782" width="12.140625" style="97" customWidth="1"/>
    <col min="783" max="783" width="13" style="97" customWidth="1"/>
    <col min="784" max="1029" width="11.5703125" style="97"/>
    <col min="1030" max="1030" width="5" style="97" customWidth="1"/>
    <col min="1031" max="1031" width="101.140625" style="97" customWidth="1"/>
    <col min="1032" max="1032" width="8.140625" style="97" customWidth="1"/>
    <col min="1033" max="1034" width="11.28515625" style="97" customWidth="1"/>
    <col min="1035" max="1035" width="11.85546875" style="97" customWidth="1"/>
    <col min="1036" max="1036" width="11.140625" style="97" customWidth="1"/>
    <col min="1037" max="1038" width="12.140625" style="97" customWidth="1"/>
    <col min="1039" max="1039" width="13" style="97" customWidth="1"/>
    <col min="1040" max="1285" width="11.5703125" style="97"/>
    <col min="1286" max="1286" width="5" style="97" customWidth="1"/>
    <col min="1287" max="1287" width="101.140625" style="97" customWidth="1"/>
    <col min="1288" max="1288" width="8.140625" style="97" customWidth="1"/>
    <col min="1289" max="1290" width="11.28515625" style="97" customWidth="1"/>
    <col min="1291" max="1291" width="11.85546875" style="97" customWidth="1"/>
    <col min="1292" max="1292" width="11.140625" style="97" customWidth="1"/>
    <col min="1293" max="1294" width="12.140625" style="97" customWidth="1"/>
    <col min="1295" max="1295" width="13" style="97" customWidth="1"/>
    <col min="1296" max="1541" width="11.5703125" style="97"/>
    <col min="1542" max="1542" width="5" style="97" customWidth="1"/>
    <col min="1543" max="1543" width="101.140625" style="97" customWidth="1"/>
    <col min="1544" max="1544" width="8.140625" style="97" customWidth="1"/>
    <col min="1545" max="1546" width="11.28515625" style="97" customWidth="1"/>
    <col min="1547" max="1547" width="11.85546875" style="97" customWidth="1"/>
    <col min="1548" max="1548" width="11.140625" style="97" customWidth="1"/>
    <col min="1549" max="1550" width="12.140625" style="97" customWidth="1"/>
    <col min="1551" max="1551" width="13" style="97" customWidth="1"/>
    <col min="1552" max="1797" width="11.5703125" style="97"/>
    <col min="1798" max="1798" width="5" style="97" customWidth="1"/>
    <col min="1799" max="1799" width="101.140625" style="97" customWidth="1"/>
    <col min="1800" max="1800" width="8.140625" style="97" customWidth="1"/>
    <col min="1801" max="1802" width="11.28515625" style="97" customWidth="1"/>
    <col min="1803" max="1803" width="11.85546875" style="97" customWidth="1"/>
    <col min="1804" max="1804" width="11.140625" style="97" customWidth="1"/>
    <col min="1805" max="1806" width="12.140625" style="97" customWidth="1"/>
    <col min="1807" max="1807" width="13" style="97" customWidth="1"/>
    <col min="1808" max="2053" width="11.5703125" style="97"/>
    <col min="2054" max="2054" width="5" style="97" customWidth="1"/>
    <col min="2055" max="2055" width="101.140625" style="97" customWidth="1"/>
    <col min="2056" max="2056" width="8.140625" style="97" customWidth="1"/>
    <col min="2057" max="2058" width="11.28515625" style="97" customWidth="1"/>
    <col min="2059" max="2059" width="11.85546875" style="97" customWidth="1"/>
    <col min="2060" max="2060" width="11.140625" style="97" customWidth="1"/>
    <col min="2061" max="2062" width="12.140625" style="97" customWidth="1"/>
    <col min="2063" max="2063" width="13" style="97" customWidth="1"/>
    <col min="2064" max="2309" width="11.5703125" style="97"/>
    <col min="2310" max="2310" width="5" style="97" customWidth="1"/>
    <col min="2311" max="2311" width="101.140625" style="97" customWidth="1"/>
    <col min="2312" max="2312" width="8.140625" style="97" customWidth="1"/>
    <col min="2313" max="2314" width="11.28515625" style="97" customWidth="1"/>
    <col min="2315" max="2315" width="11.85546875" style="97" customWidth="1"/>
    <col min="2316" max="2316" width="11.140625" style="97" customWidth="1"/>
    <col min="2317" max="2318" width="12.140625" style="97" customWidth="1"/>
    <col min="2319" max="2319" width="13" style="97" customWidth="1"/>
    <col min="2320" max="2565" width="11.5703125" style="97"/>
    <col min="2566" max="2566" width="5" style="97" customWidth="1"/>
    <col min="2567" max="2567" width="101.140625" style="97" customWidth="1"/>
    <col min="2568" max="2568" width="8.140625" style="97" customWidth="1"/>
    <col min="2569" max="2570" width="11.28515625" style="97" customWidth="1"/>
    <col min="2571" max="2571" width="11.85546875" style="97" customWidth="1"/>
    <col min="2572" max="2572" width="11.140625" style="97" customWidth="1"/>
    <col min="2573" max="2574" width="12.140625" style="97" customWidth="1"/>
    <col min="2575" max="2575" width="13" style="97" customWidth="1"/>
    <col min="2576" max="2821" width="11.5703125" style="97"/>
    <col min="2822" max="2822" width="5" style="97" customWidth="1"/>
    <col min="2823" max="2823" width="101.140625" style="97" customWidth="1"/>
    <col min="2824" max="2824" width="8.140625" style="97" customWidth="1"/>
    <col min="2825" max="2826" width="11.28515625" style="97" customWidth="1"/>
    <col min="2827" max="2827" width="11.85546875" style="97" customWidth="1"/>
    <col min="2828" max="2828" width="11.140625" style="97" customWidth="1"/>
    <col min="2829" max="2830" width="12.140625" style="97" customWidth="1"/>
    <col min="2831" max="2831" width="13" style="97" customWidth="1"/>
    <col min="2832" max="3077" width="11.5703125" style="97"/>
    <col min="3078" max="3078" width="5" style="97" customWidth="1"/>
    <col min="3079" max="3079" width="101.140625" style="97" customWidth="1"/>
    <col min="3080" max="3080" width="8.140625" style="97" customWidth="1"/>
    <col min="3081" max="3082" width="11.28515625" style="97" customWidth="1"/>
    <col min="3083" max="3083" width="11.85546875" style="97" customWidth="1"/>
    <col min="3084" max="3084" width="11.140625" style="97" customWidth="1"/>
    <col min="3085" max="3086" width="12.140625" style="97" customWidth="1"/>
    <col min="3087" max="3087" width="13" style="97" customWidth="1"/>
    <col min="3088" max="3333" width="11.5703125" style="97"/>
    <col min="3334" max="3334" width="5" style="97" customWidth="1"/>
    <col min="3335" max="3335" width="101.140625" style="97" customWidth="1"/>
    <col min="3336" max="3336" width="8.140625" style="97" customWidth="1"/>
    <col min="3337" max="3338" width="11.28515625" style="97" customWidth="1"/>
    <col min="3339" max="3339" width="11.85546875" style="97" customWidth="1"/>
    <col min="3340" max="3340" width="11.140625" style="97" customWidth="1"/>
    <col min="3341" max="3342" width="12.140625" style="97" customWidth="1"/>
    <col min="3343" max="3343" width="13" style="97" customWidth="1"/>
    <col min="3344" max="3589" width="11.5703125" style="97"/>
    <col min="3590" max="3590" width="5" style="97" customWidth="1"/>
    <col min="3591" max="3591" width="101.140625" style="97" customWidth="1"/>
    <col min="3592" max="3592" width="8.140625" style="97" customWidth="1"/>
    <col min="3593" max="3594" width="11.28515625" style="97" customWidth="1"/>
    <col min="3595" max="3595" width="11.85546875" style="97" customWidth="1"/>
    <col min="3596" max="3596" width="11.140625" style="97" customWidth="1"/>
    <col min="3597" max="3598" width="12.140625" style="97" customWidth="1"/>
    <col min="3599" max="3599" width="13" style="97" customWidth="1"/>
    <col min="3600" max="3845" width="11.5703125" style="97"/>
    <col min="3846" max="3846" width="5" style="97" customWidth="1"/>
    <col min="3847" max="3847" width="101.140625" style="97" customWidth="1"/>
    <col min="3848" max="3848" width="8.140625" style="97" customWidth="1"/>
    <col min="3849" max="3850" width="11.28515625" style="97" customWidth="1"/>
    <col min="3851" max="3851" width="11.85546875" style="97" customWidth="1"/>
    <col min="3852" max="3852" width="11.140625" style="97" customWidth="1"/>
    <col min="3853" max="3854" width="12.140625" style="97" customWidth="1"/>
    <col min="3855" max="3855" width="13" style="97" customWidth="1"/>
    <col min="3856" max="4101" width="11.5703125" style="97"/>
    <col min="4102" max="4102" width="5" style="97" customWidth="1"/>
    <col min="4103" max="4103" width="101.140625" style="97" customWidth="1"/>
    <col min="4104" max="4104" width="8.140625" style="97" customWidth="1"/>
    <col min="4105" max="4106" width="11.28515625" style="97" customWidth="1"/>
    <col min="4107" max="4107" width="11.85546875" style="97" customWidth="1"/>
    <col min="4108" max="4108" width="11.140625" style="97" customWidth="1"/>
    <col min="4109" max="4110" width="12.140625" style="97" customWidth="1"/>
    <col min="4111" max="4111" width="13" style="97" customWidth="1"/>
    <col min="4112" max="4357" width="11.5703125" style="97"/>
    <col min="4358" max="4358" width="5" style="97" customWidth="1"/>
    <col min="4359" max="4359" width="101.140625" style="97" customWidth="1"/>
    <col min="4360" max="4360" width="8.140625" style="97" customWidth="1"/>
    <col min="4361" max="4362" width="11.28515625" style="97" customWidth="1"/>
    <col min="4363" max="4363" width="11.85546875" style="97" customWidth="1"/>
    <col min="4364" max="4364" width="11.140625" style="97" customWidth="1"/>
    <col min="4365" max="4366" width="12.140625" style="97" customWidth="1"/>
    <col min="4367" max="4367" width="13" style="97" customWidth="1"/>
    <col min="4368" max="4613" width="11.5703125" style="97"/>
    <col min="4614" max="4614" width="5" style="97" customWidth="1"/>
    <col min="4615" max="4615" width="101.140625" style="97" customWidth="1"/>
    <col min="4616" max="4616" width="8.140625" style="97" customWidth="1"/>
    <col min="4617" max="4618" width="11.28515625" style="97" customWidth="1"/>
    <col min="4619" max="4619" width="11.85546875" style="97" customWidth="1"/>
    <col min="4620" max="4620" width="11.140625" style="97" customWidth="1"/>
    <col min="4621" max="4622" width="12.140625" style="97" customWidth="1"/>
    <col min="4623" max="4623" width="13" style="97" customWidth="1"/>
    <col min="4624" max="4869" width="11.5703125" style="97"/>
    <col min="4870" max="4870" width="5" style="97" customWidth="1"/>
    <col min="4871" max="4871" width="101.140625" style="97" customWidth="1"/>
    <col min="4872" max="4872" width="8.140625" style="97" customWidth="1"/>
    <col min="4873" max="4874" width="11.28515625" style="97" customWidth="1"/>
    <col min="4875" max="4875" width="11.85546875" style="97" customWidth="1"/>
    <col min="4876" max="4876" width="11.140625" style="97" customWidth="1"/>
    <col min="4877" max="4878" width="12.140625" style="97" customWidth="1"/>
    <col min="4879" max="4879" width="13" style="97" customWidth="1"/>
    <col min="4880" max="5125" width="11.5703125" style="97"/>
    <col min="5126" max="5126" width="5" style="97" customWidth="1"/>
    <col min="5127" max="5127" width="101.140625" style="97" customWidth="1"/>
    <col min="5128" max="5128" width="8.140625" style="97" customWidth="1"/>
    <col min="5129" max="5130" width="11.28515625" style="97" customWidth="1"/>
    <col min="5131" max="5131" width="11.85546875" style="97" customWidth="1"/>
    <col min="5132" max="5132" width="11.140625" style="97" customWidth="1"/>
    <col min="5133" max="5134" width="12.140625" style="97" customWidth="1"/>
    <col min="5135" max="5135" width="13" style="97" customWidth="1"/>
    <col min="5136" max="5381" width="11.5703125" style="97"/>
    <col min="5382" max="5382" width="5" style="97" customWidth="1"/>
    <col min="5383" max="5383" width="101.140625" style="97" customWidth="1"/>
    <col min="5384" max="5384" width="8.140625" style="97" customWidth="1"/>
    <col min="5385" max="5386" width="11.28515625" style="97" customWidth="1"/>
    <col min="5387" max="5387" width="11.85546875" style="97" customWidth="1"/>
    <col min="5388" max="5388" width="11.140625" style="97" customWidth="1"/>
    <col min="5389" max="5390" width="12.140625" style="97" customWidth="1"/>
    <col min="5391" max="5391" width="13" style="97" customWidth="1"/>
    <col min="5392" max="5637" width="11.5703125" style="97"/>
    <col min="5638" max="5638" width="5" style="97" customWidth="1"/>
    <col min="5639" max="5639" width="101.140625" style="97" customWidth="1"/>
    <col min="5640" max="5640" width="8.140625" style="97" customWidth="1"/>
    <col min="5641" max="5642" width="11.28515625" style="97" customWidth="1"/>
    <col min="5643" max="5643" width="11.85546875" style="97" customWidth="1"/>
    <col min="5644" max="5644" width="11.140625" style="97" customWidth="1"/>
    <col min="5645" max="5646" width="12.140625" style="97" customWidth="1"/>
    <col min="5647" max="5647" width="13" style="97" customWidth="1"/>
    <col min="5648" max="5893" width="11.5703125" style="97"/>
    <col min="5894" max="5894" width="5" style="97" customWidth="1"/>
    <col min="5895" max="5895" width="101.140625" style="97" customWidth="1"/>
    <col min="5896" max="5896" width="8.140625" style="97" customWidth="1"/>
    <col min="5897" max="5898" width="11.28515625" style="97" customWidth="1"/>
    <col min="5899" max="5899" width="11.85546875" style="97" customWidth="1"/>
    <col min="5900" max="5900" width="11.140625" style="97" customWidth="1"/>
    <col min="5901" max="5902" width="12.140625" style="97" customWidth="1"/>
    <col min="5903" max="5903" width="13" style="97" customWidth="1"/>
    <col min="5904" max="6149" width="11.5703125" style="97"/>
    <col min="6150" max="6150" width="5" style="97" customWidth="1"/>
    <col min="6151" max="6151" width="101.140625" style="97" customWidth="1"/>
    <col min="6152" max="6152" width="8.140625" style="97" customWidth="1"/>
    <col min="6153" max="6154" width="11.28515625" style="97" customWidth="1"/>
    <col min="6155" max="6155" width="11.85546875" style="97" customWidth="1"/>
    <col min="6156" max="6156" width="11.140625" style="97" customWidth="1"/>
    <col min="6157" max="6158" width="12.140625" style="97" customWidth="1"/>
    <col min="6159" max="6159" width="13" style="97" customWidth="1"/>
    <col min="6160" max="6405" width="11.5703125" style="97"/>
    <col min="6406" max="6406" width="5" style="97" customWidth="1"/>
    <col min="6407" max="6407" width="101.140625" style="97" customWidth="1"/>
    <col min="6408" max="6408" width="8.140625" style="97" customWidth="1"/>
    <col min="6409" max="6410" width="11.28515625" style="97" customWidth="1"/>
    <col min="6411" max="6411" width="11.85546875" style="97" customWidth="1"/>
    <col min="6412" max="6412" width="11.140625" style="97" customWidth="1"/>
    <col min="6413" max="6414" width="12.140625" style="97" customWidth="1"/>
    <col min="6415" max="6415" width="13" style="97" customWidth="1"/>
    <col min="6416" max="6661" width="11.5703125" style="97"/>
    <col min="6662" max="6662" width="5" style="97" customWidth="1"/>
    <col min="6663" max="6663" width="101.140625" style="97" customWidth="1"/>
    <col min="6664" max="6664" width="8.140625" style="97" customWidth="1"/>
    <col min="6665" max="6666" width="11.28515625" style="97" customWidth="1"/>
    <col min="6667" max="6667" width="11.85546875" style="97" customWidth="1"/>
    <col min="6668" max="6668" width="11.140625" style="97" customWidth="1"/>
    <col min="6669" max="6670" width="12.140625" style="97" customWidth="1"/>
    <col min="6671" max="6671" width="13" style="97" customWidth="1"/>
    <col min="6672" max="6917" width="11.5703125" style="97"/>
    <col min="6918" max="6918" width="5" style="97" customWidth="1"/>
    <col min="6919" max="6919" width="101.140625" style="97" customWidth="1"/>
    <col min="6920" max="6920" width="8.140625" style="97" customWidth="1"/>
    <col min="6921" max="6922" width="11.28515625" style="97" customWidth="1"/>
    <col min="6923" max="6923" width="11.85546875" style="97" customWidth="1"/>
    <col min="6924" max="6924" width="11.140625" style="97" customWidth="1"/>
    <col min="6925" max="6926" width="12.140625" style="97" customWidth="1"/>
    <col min="6927" max="6927" width="13" style="97" customWidth="1"/>
    <col min="6928" max="7173" width="11.5703125" style="97"/>
    <col min="7174" max="7174" width="5" style="97" customWidth="1"/>
    <col min="7175" max="7175" width="101.140625" style="97" customWidth="1"/>
    <col min="7176" max="7176" width="8.140625" style="97" customWidth="1"/>
    <col min="7177" max="7178" width="11.28515625" style="97" customWidth="1"/>
    <col min="7179" max="7179" width="11.85546875" style="97" customWidth="1"/>
    <col min="7180" max="7180" width="11.140625" style="97" customWidth="1"/>
    <col min="7181" max="7182" width="12.140625" style="97" customWidth="1"/>
    <col min="7183" max="7183" width="13" style="97" customWidth="1"/>
    <col min="7184" max="7429" width="11.5703125" style="97"/>
    <col min="7430" max="7430" width="5" style="97" customWidth="1"/>
    <col min="7431" max="7431" width="101.140625" style="97" customWidth="1"/>
    <col min="7432" max="7432" width="8.140625" style="97" customWidth="1"/>
    <col min="7433" max="7434" width="11.28515625" style="97" customWidth="1"/>
    <col min="7435" max="7435" width="11.85546875" style="97" customWidth="1"/>
    <col min="7436" max="7436" width="11.140625" style="97" customWidth="1"/>
    <col min="7437" max="7438" width="12.140625" style="97" customWidth="1"/>
    <col min="7439" max="7439" width="13" style="97" customWidth="1"/>
    <col min="7440" max="7685" width="11.5703125" style="97"/>
    <col min="7686" max="7686" width="5" style="97" customWidth="1"/>
    <col min="7687" max="7687" width="101.140625" style="97" customWidth="1"/>
    <col min="7688" max="7688" width="8.140625" style="97" customWidth="1"/>
    <col min="7689" max="7690" width="11.28515625" style="97" customWidth="1"/>
    <col min="7691" max="7691" width="11.85546875" style="97" customWidth="1"/>
    <col min="7692" max="7692" width="11.140625" style="97" customWidth="1"/>
    <col min="7693" max="7694" width="12.140625" style="97" customWidth="1"/>
    <col min="7695" max="7695" width="13" style="97" customWidth="1"/>
    <col min="7696" max="7941" width="11.5703125" style="97"/>
    <col min="7942" max="7942" width="5" style="97" customWidth="1"/>
    <col min="7943" max="7943" width="101.140625" style="97" customWidth="1"/>
    <col min="7944" max="7944" width="8.140625" style="97" customWidth="1"/>
    <col min="7945" max="7946" width="11.28515625" style="97" customWidth="1"/>
    <col min="7947" max="7947" width="11.85546875" style="97" customWidth="1"/>
    <col min="7948" max="7948" width="11.140625" style="97" customWidth="1"/>
    <col min="7949" max="7950" width="12.140625" style="97" customWidth="1"/>
    <col min="7951" max="7951" width="13" style="97" customWidth="1"/>
    <col min="7952" max="8197" width="11.5703125" style="97"/>
    <col min="8198" max="8198" width="5" style="97" customWidth="1"/>
    <col min="8199" max="8199" width="101.140625" style="97" customWidth="1"/>
    <col min="8200" max="8200" width="8.140625" style="97" customWidth="1"/>
    <col min="8201" max="8202" width="11.28515625" style="97" customWidth="1"/>
    <col min="8203" max="8203" width="11.85546875" style="97" customWidth="1"/>
    <col min="8204" max="8204" width="11.140625" style="97" customWidth="1"/>
    <col min="8205" max="8206" width="12.140625" style="97" customWidth="1"/>
    <col min="8207" max="8207" width="13" style="97" customWidth="1"/>
    <col min="8208" max="8453" width="11.5703125" style="97"/>
    <col min="8454" max="8454" width="5" style="97" customWidth="1"/>
    <col min="8455" max="8455" width="101.140625" style="97" customWidth="1"/>
    <col min="8456" max="8456" width="8.140625" style="97" customWidth="1"/>
    <col min="8457" max="8458" width="11.28515625" style="97" customWidth="1"/>
    <col min="8459" max="8459" width="11.85546875" style="97" customWidth="1"/>
    <col min="8460" max="8460" width="11.140625" style="97" customWidth="1"/>
    <col min="8461" max="8462" width="12.140625" style="97" customWidth="1"/>
    <col min="8463" max="8463" width="13" style="97" customWidth="1"/>
    <col min="8464" max="8709" width="11.5703125" style="97"/>
    <col min="8710" max="8710" width="5" style="97" customWidth="1"/>
    <col min="8711" max="8711" width="101.140625" style="97" customWidth="1"/>
    <col min="8712" max="8712" width="8.140625" style="97" customWidth="1"/>
    <col min="8713" max="8714" width="11.28515625" style="97" customWidth="1"/>
    <col min="8715" max="8715" width="11.85546875" style="97" customWidth="1"/>
    <col min="8716" max="8716" width="11.140625" style="97" customWidth="1"/>
    <col min="8717" max="8718" width="12.140625" style="97" customWidth="1"/>
    <col min="8719" max="8719" width="13" style="97" customWidth="1"/>
    <col min="8720" max="8965" width="11.5703125" style="97"/>
    <col min="8966" max="8966" width="5" style="97" customWidth="1"/>
    <col min="8967" max="8967" width="101.140625" style="97" customWidth="1"/>
    <col min="8968" max="8968" width="8.140625" style="97" customWidth="1"/>
    <col min="8969" max="8970" width="11.28515625" style="97" customWidth="1"/>
    <col min="8971" max="8971" width="11.85546875" style="97" customWidth="1"/>
    <col min="8972" max="8972" width="11.140625" style="97" customWidth="1"/>
    <col min="8973" max="8974" width="12.140625" style="97" customWidth="1"/>
    <col min="8975" max="8975" width="13" style="97" customWidth="1"/>
    <col min="8976" max="9221" width="11.5703125" style="97"/>
    <col min="9222" max="9222" width="5" style="97" customWidth="1"/>
    <col min="9223" max="9223" width="101.140625" style="97" customWidth="1"/>
    <col min="9224" max="9224" width="8.140625" style="97" customWidth="1"/>
    <col min="9225" max="9226" width="11.28515625" style="97" customWidth="1"/>
    <col min="9227" max="9227" width="11.85546875" style="97" customWidth="1"/>
    <col min="9228" max="9228" width="11.140625" style="97" customWidth="1"/>
    <col min="9229" max="9230" width="12.140625" style="97" customWidth="1"/>
    <col min="9231" max="9231" width="13" style="97" customWidth="1"/>
    <col min="9232" max="9477" width="11.5703125" style="97"/>
    <col min="9478" max="9478" width="5" style="97" customWidth="1"/>
    <col min="9479" max="9479" width="101.140625" style="97" customWidth="1"/>
    <col min="9480" max="9480" width="8.140625" style="97" customWidth="1"/>
    <col min="9481" max="9482" width="11.28515625" style="97" customWidth="1"/>
    <col min="9483" max="9483" width="11.85546875" style="97" customWidth="1"/>
    <col min="9484" max="9484" width="11.140625" style="97" customWidth="1"/>
    <col min="9485" max="9486" width="12.140625" style="97" customWidth="1"/>
    <col min="9487" max="9487" width="13" style="97" customWidth="1"/>
    <col min="9488" max="9733" width="11.5703125" style="97"/>
    <col min="9734" max="9734" width="5" style="97" customWidth="1"/>
    <col min="9735" max="9735" width="101.140625" style="97" customWidth="1"/>
    <col min="9736" max="9736" width="8.140625" style="97" customWidth="1"/>
    <col min="9737" max="9738" width="11.28515625" style="97" customWidth="1"/>
    <col min="9739" max="9739" width="11.85546875" style="97" customWidth="1"/>
    <col min="9740" max="9740" width="11.140625" style="97" customWidth="1"/>
    <col min="9741" max="9742" width="12.140625" style="97" customWidth="1"/>
    <col min="9743" max="9743" width="13" style="97" customWidth="1"/>
    <col min="9744" max="9989" width="11.5703125" style="97"/>
    <col min="9990" max="9990" width="5" style="97" customWidth="1"/>
    <col min="9991" max="9991" width="101.140625" style="97" customWidth="1"/>
    <col min="9992" max="9992" width="8.140625" style="97" customWidth="1"/>
    <col min="9993" max="9994" width="11.28515625" style="97" customWidth="1"/>
    <col min="9995" max="9995" width="11.85546875" style="97" customWidth="1"/>
    <col min="9996" max="9996" width="11.140625" style="97" customWidth="1"/>
    <col min="9997" max="9998" width="12.140625" style="97" customWidth="1"/>
    <col min="9999" max="9999" width="13" style="97" customWidth="1"/>
    <col min="10000" max="10245" width="11.5703125" style="97"/>
    <col min="10246" max="10246" width="5" style="97" customWidth="1"/>
    <col min="10247" max="10247" width="101.140625" style="97" customWidth="1"/>
    <col min="10248" max="10248" width="8.140625" style="97" customWidth="1"/>
    <col min="10249" max="10250" width="11.28515625" style="97" customWidth="1"/>
    <col min="10251" max="10251" width="11.85546875" style="97" customWidth="1"/>
    <col min="10252" max="10252" width="11.140625" style="97" customWidth="1"/>
    <col min="10253" max="10254" width="12.140625" style="97" customWidth="1"/>
    <col min="10255" max="10255" width="13" style="97" customWidth="1"/>
    <col min="10256" max="10501" width="11.5703125" style="97"/>
    <col min="10502" max="10502" width="5" style="97" customWidth="1"/>
    <col min="10503" max="10503" width="101.140625" style="97" customWidth="1"/>
    <col min="10504" max="10504" width="8.140625" style="97" customWidth="1"/>
    <col min="10505" max="10506" width="11.28515625" style="97" customWidth="1"/>
    <col min="10507" max="10507" width="11.85546875" style="97" customWidth="1"/>
    <col min="10508" max="10508" width="11.140625" style="97" customWidth="1"/>
    <col min="10509" max="10510" width="12.140625" style="97" customWidth="1"/>
    <col min="10511" max="10511" width="13" style="97" customWidth="1"/>
    <col min="10512" max="10757" width="11.5703125" style="97"/>
    <col min="10758" max="10758" width="5" style="97" customWidth="1"/>
    <col min="10759" max="10759" width="101.140625" style="97" customWidth="1"/>
    <col min="10760" max="10760" width="8.140625" style="97" customWidth="1"/>
    <col min="10761" max="10762" width="11.28515625" style="97" customWidth="1"/>
    <col min="10763" max="10763" width="11.85546875" style="97" customWidth="1"/>
    <col min="10764" max="10764" width="11.140625" style="97" customWidth="1"/>
    <col min="10765" max="10766" width="12.140625" style="97" customWidth="1"/>
    <col min="10767" max="10767" width="13" style="97" customWidth="1"/>
    <col min="10768" max="11013" width="11.5703125" style="97"/>
    <col min="11014" max="11014" width="5" style="97" customWidth="1"/>
    <col min="11015" max="11015" width="101.140625" style="97" customWidth="1"/>
    <col min="11016" max="11016" width="8.140625" style="97" customWidth="1"/>
    <col min="11017" max="11018" width="11.28515625" style="97" customWidth="1"/>
    <col min="11019" max="11019" width="11.85546875" style="97" customWidth="1"/>
    <col min="11020" max="11020" width="11.140625" style="97" customWidth="1"/>
    <col min="11021" max="11022" width="12.140625" style="97" customWidth="1"/>
    <col min="11023" max="11023" width="13" style="97" customWidth="1"/>
    <col min="11024" max="11269" width="11.5703125" style="97"/>
    <col min="11270" max="11270" width="5" style="97" customWidth="1"/>
    <col min="11271" max="11271" width="101.140625" style="97" customWidth="1"/>
    <col min="11272" max="11272" width="8.140625" style="97" customWidth="1"/>
    <col min="11273" max="11274" width="11.28515625" style="97" customWidth="1"/>
    <col min="11275" max="11275" width="11.85546875" style="97" customWidth="1"/>
    <col min="11276" max="11276" width="11.140625" style="97" customWidth="1"/>
    <col min="11277" max="11278" width="12.140625" style="97" customWidth="1"/>
    <col min="11279" max="11279" width="13" style="97" customWidth="1"/>
    <col min="11280" max="11525" width="11.5703125" style="97"/>
    <col min="11526" max="11526" width="5" style="97" customWidth="1"/>
    <col min="11527" max="11527" width="101.140625" style="97" customWidth="1"/>
    <col min="11528" max="11528" width="8.140625" style="97" customWidth="1"/>
    <col min="11529" max="11530" width="11.28515625" style="97" customWidth="1"/>
    <col min="11531" max="11531" width="11.85546875" style="97" customWidth="1"/>
    <col min="11532" max="11532" width="11.140625" style="97" customWidth="1"/>
    <col min="11533" max="11534" width="12.140625" style="97" customWidth="1"/>
    <col min="11535" max="11535" width="13" style="97" customWidth="1"/>
    <col min="11536" max="11781" width="11.5703125" style="97"/>
    <col min="11782" max="11782" width="5" style="97" customWidth="1"/>
    <col min="11783" max="11783" width="101.140625" style="97" customWidth="1"/>
    <col min="11784" max="11784" width="8.140625" style="97" customWidth="1"/>
    <col min="11785" max="11786" width="11.28515625" style="97" customWidth="1"/>
    <col min="11787" max="11787" width="11.85546875" style="97" customWidth="1"/>
    <col min="11788" max="11788" width="11.140625" style="97" customWidth="1"/>
    <col min="11789" max="11790" width="12.140625" style="97" customWidth="1"/>
    <col min="11791" max="11791" width="13" style="97" customWidth="1"/>
    <col min="11792" max="12037" width="11.5703125" style="97"/>
    <col min="12038" max="12038" width="5" style="97" customWidth="1"/>
    <col min="12039" max="12039" width="101.140625" style="97" customWidth="1"/>
    <col min="12040" max="12040" width="8.140625" style="97" customWidth="1"/>
    <col min="12041" max="12042" width="11.28515625" style="97" customWidth="1"/>
    <col min="12043" max="12043" width="11.85546875" style="97" customWidth="1"/>
    <col min="12044" max="12044" width="11.140625" style="97" customWidth="1"/>
    <col min="12045" max="12046" width="12.140625" style="97" customWidth="1"/>
    <col min="12047" max="12047" width="13" style="97" customWidth="1"/>
    <col min="12048" max="12293" width="11.5703125" style="97"/>
    <col min="12294" max="12294" width="5" style="97" customWidth="1"/>
    <col min="12295" max="12295" width="101.140625" style="97" customWidth="1"/>
    <col min="12296" max="12296" width="8.140625" style="97" customWidth="1"/>
    <col min="12297" max="12298" width="11.28515625" style="97" customWidth="1"/>
    <col min="12299" max="12299" width="11.85546875" style="97" customWidth="1"/>
    <col min="12300" max="12300" width="11.140625" style="97" customWidth="1"/>
    <col min="12301" max="12302" width="12.140625" style="97" customWidth="1"/>
    <col min="12303" max="12303" width="13" style="97" customWidth="1"/>
    <col min="12304" max="12549" width="11.5703125" style="97"/>
    <col min="12550" max="12550" width="5" style="97" customWidth="1"/>
    <col min="12551" max="12551" width="101.140625" style="97" customWidth="1"/>
    <col min="12552" max="12552" width="8.140625" style="97" customWidth="1"/>
    <col min="12553" max="12554" width="11.28515625" style="97" customWidth="1"/>
    <col min="12555" max="12555" width="11.85546875" style="97" customWidth="1"/>
    <col min="12556" max="12556" width="11.140625" style="97" customWidth="1"/>
    <col min="12557" max="12558" width="12.140625" style="97" customWidth="1"/>
    <col min="12559" max="12559" width="13" style="97" customWidth="1"/>
    <col min="12560" max="12805" width="11.5703125" style="97"/>
    <col min="12806" max="12806" width="5" style="97" customWidth="1"/>
    <col min="12807" max="12807" width="101.140625" style="97" customWidth="1"/>
    <col min="12808" max="12808" width="8.140625" style="97" customWidth="1"/>
    <col min="12809" max="12810" width="11.28515625" style="97" customWidth="1"/>
    <col min="12811" max="12811" width="11.85546875" style="97" customWidth="1"/>
    <col min="12812" max="12812" width="11.140625" style="97" customWidth="1"/>
    <col min="12813" max="12814" width="12.140625" style="97" customWidth="1"/>
    <col min="12815" max="12815" width="13" style="97" customWidth="1"/>
    <col min="12816" max="13061" width="11.5703125" style="97"/>
    <col min="13062" max="13062" width="5" style="97" customWidth="1"/>
    <col min="13063" max="13063" width="101.140625" style="97" customWidth="1"/>
    <col min="13064" max="13064" width="8.140625" style="97" customWidth="1"/>
    <col min="13065" max="13066" width="11.28515625" style="97" customWidth="1"/>
    <col min="13067" max="13067" width="11.85546875" style="97" customWidth="1"/>
    <col min="13068" max="13068" width="11.140625" style="97" customWidth="1"/>
    <col min="13069" max="13070" width="12.140625" style="97" customWidth="1"/>
    <col min="13071" max="13071" width="13" style="97" customWidth="1"/>
    <col min="13072" max="13317" width="11.5703125" style="97"/>
    <col min="13318" max="13318" width="5" style="97" customWidth="1"/>
    <col min="13319" max="13319" width="101.140625" style="97" customWidth="1"/>
    <col min="13320" max="13320" width="8.140625" style="97" customWidth="1"/>
    <col min="13321" max="13322" width="11.28515625" style="97" customWidth="1"/>
    <col min="13323" max="13323" width="11.85546875" style="97" customWidth="1"/>
    <col min="13324" max="13324" width="11.140625" style="97" customWidth="1"/>
    <col min="13325" max="13326" width="12.140625" style="97" customWidth="1"/>
    <col min="13327" max="13327" width="13" style="97" customWidth="1"/>
    <col min="13328" max="13573" width="11.5703125" style="97"/>
    <col min="13574" max="13574" width="5" style="97" customWidth="1"/>
    <col min="13575" max="13575" width="101.140625" style="97" customWidth="1"/>
    <col min="13576" max="13576" width="8.140625" style="97" customWidth="1"/>
    <col min="13577" max="13578" width="11.28515625" style="97" customWidth="1"/>
    <col min="13579" max="13579" width="11.85546875" style="97" customWidth="1"/>
    <col min="13580" max="13580" width="11.140625" style="97" customWidth="1"/>
    <col min="13581" max="13582" width="12.140625" style="97" customWidth="1"/>
    <col min="13583" max="13583" width="13" style="97" customWidth="1"/>
    <col min="13584" max="13829" width="11.5703125" style="97"/>
    <col min="13830" max="13830" width="5" style="97" customWidth="1"/>
    <col min="13831" max="13831" width="101.140625" style="97" customWidth="1"/>
    <col min="13832" max="13832" width="8.140625" style="97" customWidth="1"/>
    <col min="13833" max="13834" width="11.28515625" style="97" customWidth="1"/>
    <col min="13835" max="13835" width="11.85546875" style="97" customWidth="1"/>
    <col min="13836" max="13836" width="11.140625" style="97" customWidth="1"/>
    <col min="13837" max="13838" width="12.140625" style="97" customWidth="1"/>
    <col min="13839" max="13839" width="13" style="97" customWidth="1"/>
    <col min="13840" max="14085" width="11.5703125" style="97"/>
    <col min="14086" max="14086" width="5" style="97" customWidth="1"/>
    <col min="14087" max="14087" width="101.140625" style="97" customWidth="1"/>
    <col min="14088" max="14088" width="8.140625" style="97" customWidth="1"/>
    <col min="14089" max="14090" width="11.28515625" style="97" customWidth="1"/>
    <col min="14091" max="14091" width="11.85546875" style="97" customWidth="1"/>
    <col min="14092" max="14092" width="11.140625" style="97" customWidth="1"/>
    <col min="14093" max="14094" width="12.140625" style="97" customWidth="1"/>
    <col min="14095" max="14095" width="13" style="97" customWidth="1"/>
    <col min="14096" max="14341" width="11.5703125" style="97"/>
    <col min="14342" max="14342" width="5" style="97" customWidth="1"/>
    <col min="14343" max="14343" width="101.140625" style="97" customWidth="1"/>
    <col min="14344" max="14344" width="8.140625" style="97" customWidth="1"/>
    <col min="14345" max="14346" width="11.28515625" style="97" customWidth="1"/>
    <col min="14347" max="14347" width="11.85546875" style="97" customWidth="1"/>
    <col min="14348" max="14348" width="11.140625" style="97" customWidth="1"/>
    <col min="14349" max="14350" width="12.140625" style="97" customWidth="1"/>
    <col min="14351" max="14351" width="13" style="97" customWidth="1"/>
    <col min="14352" max="14597" width="11.5703125" style="97"/>
    <col min="14598" max="14598" width="5" style="97" customWidth="1"/>
    <col min="14599" max="14599" width="101.140625" style="97" customWidth="1"/>
    <col min="14600" max="14600" width="8.140625" style="97" customWidth="1"/>
    <col min="14601" max="14602" width="11.28515625" style="97" customWidth="1"/>
    <col min="14603" max="14603" width="11.85546875" style="97" customWidth="1"/>
    <col min="14604" max="14604" width="11.140625" style="97" customWidth="1"/>
    <col min="14605" max="14606" width="12.140625" style="97" customWidth="1"/>
    <col min="14607" max="14607" width="13" style="97" customWidth="1"/>
    <col min="14608" max="14853" width="11.5703125" style="97"/>
    <col min="14854" max="14854" width="5" style="97" customWidth="1"/>
    <col min="14855" max="14855" width="101.140625" style="97" customWidth="1"/>
    <col min="14856" max="14856" width="8.140625" style="97" customWidth="1"/>
    <col min="14857" max="14858" width="11.28515625" style="97" customWidth="1"/>
    <col min="14859" max="14859" width="11.85546875" style="97" customWidth="1"/>
    <col min="14860" max="14860" width="11.140625" style="97" customWidth="1"/>
    <col min="14861" max="14862" width="12.140625" style="97" customWidth="1"/>
    <col min="14863" max="14863" width="13" style="97" customWidth="1"/>
    <col min="14864" max="15109" width="11.5703125" style="97"/>
    <col min="15110" max="15110" width="5" style="97" customWidth="1"/>
    <col min="15111" max="15111" width="101.140625" style="97" customWidth="1"/>
    <col min="15112" max="15112" width="8.140625" style="97" customWidth="1"/>
    <col min="15113" max="15114" width="11.28515625" style="97" customWidth="1"/>
    <col min="15115" max="15115" width="11.85546875" style="97" customWidth="1"/>
    <col min="15116" max="15116" width="11.140625" style="97" customWidth="1"/>
    <col min="15117" max="15118" width="12.140625" style="97" customWidth="1"/>
    <col min="15119" max="15119" width="13" style="97" customWidth="1"/>
    <col min="15120" max="15365" width="11.5703125" style="97"/>
    <col min="15366" max="15366" width="5" style="97" customWidth="1"/>
    <col min="15367" max="15367" width="101.140625" style="97" customWidth="1"/>
    <col min="15368" max="15368" width="8.140625" style="97" customWidth="1"/>
    <col min="15369" max="15370" width="11.28515625" style="97" customWidth="1"/>
    <col min="15371" max="15371" width="11.85546875" style="97" customWidth="1"/>
    <col min="15372" max="15372" width="11.140625" style="97" customWidth="1"/>
    <col min="15373" max="15374" width="12.140625" style="97" customWidth="1"/>
    <col min="15375" max="15375" width="13" style="97" customWidth="1"/>
    <col min="15376" max="15621" width="11.5703125" style="97"/>
    <col min="15622" max="15622" width="5" style="97" customWidth="1"/>
    <col min="15623" max="15623" width="101.140625" style="97" customWidth="1"/>
    <col min="15624" max="15624" width="8.140625" style="97" customWidth="1"/>
    <col min="15625" max="15626" width="11.28515625" style="97" customWidth="1"/>
    <col min="15627" max="15627" width="11.85546875" style="97" customWidth="1"/>
    <col min="15628" max="15628" width="11.140625" style="97" customWidth="1"/>
    <col min="15629" max="15630" width="12.140625" style="97" customWidth="1"/>
    <col min="15631" max="15631" width="13" style="97" customWidth="1"/>
    <col min="15632" max="15877" width="11.5703125" style="97"/>
    <col min="15878" max="15878" width="5" style="97" customWidth="1"/>
    <col min="15879" max="15879" width="101.140625" style="97" customWidth="1"/>
    <col min="15880" max="15880" width="8.140625" style="97" customWidth="1"/>
    <col min="15881" max="15882" width="11.28515625" style="97" customWidth="1"/>
    <col min="15883" max="15883" width="11.85546875" style="97" customWidth="1"/>
    <col min="15884" max="15884" width="11.140625" style="97" customWidth="1"/>
    <col min="15885" max="15886" width="12.140625" style="97" customWidth="1"/>
    <col min="15887" max="15887" width="13" style="97" customWidth="1"/>
    <col min="15888" max="16133" width="11.5703125" style="97"/>
    <col min="16134" max="16134" width="5" style="97" customWidth="1"/>
    <col min="16135" max="16135" width="101.140625" style="97" customWidth="1"/>
    <col min="16136" max="16136" width="8.140625" style="97" customWidth="1"/>
    <col min="16137" max="16138" width="11.28515625" style="97" customWidth="1"/>
    <col min="16139" max="16139" width="11.85546875" style="97" customWidth="1"/>
    <col min="16140" max="16140" width="11.140625" style="97" customWidth="1"/>
    <col min="16141" max="16142" width="12.140625" style="97" customWidth="1"/>
    <col min="16143" max="16143" width="13" style="97" customWidth="1"/>
    <col min="16144" max="16384" width="11.5703125" style="97"/>
  </cols>
  <sheetData>
    <row r="1" spans="1:24" s="5" customFormat="1" ht="21.75" customHeight="1" x14ac:dyDescent="0.25">
      <c r="A1" s="217" t="s">
        <v>106</v>
      </c>
      <c r="B1" s="217"/>
      <c r="C1" s="217"/>
      <c r="D1" s="3"/>
      <c r="E1" s="3"/>
      <c r="F1" s="3"/>
      <c r="G1" s="3"/>
      <c r="H1" s="3"/>
      <c r="I1" s="3"/>
      <c r="J1" s="3"/>
      <c r="K1" s="4"/>
      <c r="L1" s="3"/>
    </row>
    <row r="2" spans="1:24" s="5" customFormat="1" ht="21.75" customHeight="1" x14ac:dyDescent="0.25">
      <c r="A2" s="180"/>
      <c r="B2" s="181"/>
      <c r="C2" s="182"/>
      <c r="D2" s="3"/>
      <c r="E2" s="3"/>
      <c r="F2" s="3"/>
      <c r="G2" s="3"/>
      <c r="H2" s="3"/>
      <c r="I2" s="3"/>
      <c r="J2" s="3"/>
      <c r="K2" s="4"/>
      <c r="L2" s="3"/>
    </row>
    <row r="3" spans="1:24" s="5" customFormat="1" ht="21.75" customHeight="1" x14ac:dyDescent="0.25">
      <c r="A3" s="217" t="s">
        <v>107</v>
      </c>
      <c r="B3" s="217"/>
      <c r="C3" s="217"/>
      <c r="D3" s="3"/>
      <c r="E3" s="3"/>
      <c r="F3" s="3"/>
      <c r="G3" s="3"/>
      <c r="H3" s="3"/>
      <c r="I3" s="3"/>
      <c r="J3" s="3"/>
      <c r="K3" s="4"/>
      <c r="L3" s="3"/>
      <c r="S3" s="6"/>
    </row>
    <row r="4" spans="1:24" s="5" customFormat="1" ht="21.75" customHeight="1" x14ac:dyDescent="0.25">
      <c r="A4" s="180"/>
      <c r="B4" s="181"/>
      <c r="C4" s="182"/>
      <c r="D4" s="3"/>
      <c r="E4" s="3"/>
      <c r="F4" s="3"/>
      <c r="G4" s="3"/>
      <c r="H4" s="3"/>
      <c r="I4" s="3"/>
      <c r="J4" s="3"/>
      <c r="K4" s="4"/>
      <c r="L4" s="3"/>
    </row>
    <row r="5" spans="1:24" s="5" customFormat="1" ht="21.75" customHeight="1" x14ac:dyDescent="0.25">
      <c r="A5" s="217" t="s">
        <v>146</v>
      </c>
      <c r="B5" s="217"/>
      <c r="C5" s="217"/>
      <c r="D5" s="3"/>
      <c r="E5" s="3"/>
      <c r="F5" s="3"/>
      <c r="G5" s="3"/>
      <c r="H5" s="3"/>
      <c r="I5" s="3"/>
      <c r="J5" s="3"/>
      <c r="K5" s="4"/>
      <c r="L5" s="3"/>
    </row>
    <row r="6" spans="1:24" s="5" customFormat="1" ht="21.75" customHeight="1" x14ac:dyDescent="0.25">
      <c r="D6" s="3"/>
      <c r="E6" s="3"/>
      <c r="F6" s="3"/>
      <c r="G6" s="3"/>
      <c r="H6" s="3"/>
      <c r="I6" s="3"/>
      <c r="J6" s="3"/>
      <c r="K6" s="4"/>
      <c r="L6" s="3"/>
      <c r="R6" s="6"/>
      <c r="V6" s="7"/>
      <c r="W6" s="1"/>
      <c r="X6" s="2"/>
    </row>
    <row r="7" spans="1:24" s="9" customFormat="1" ht="30" customHeight="1" x14ac:dyDescent="0.3">
      <c r="A7" s="183" t="s">
        <v>1</v>
      </c>
      <c r="B7" s="183"/>
      <c r="C7" s="183"/>
      <c r="D7" s="183"/>
      <c r="E7" s="183"/>
      <c r="F7" s="183"/>
      <c r="G7" s="183"/>
      <c r="H7" s="183"/>
      <c r="I7" s="183"/>
      <c r="J7" s="183"/>
      <c r="K7" s="183"/>
      <c r="L7" s="183"/>
      <c r="M7" s="183"/>
      <c r="N7" s="183"/>
      <c r="O7" s="183"/>
      <c r="P7" s="183"/>
      <c r="Q7" s="183"/>
      <c r="R7" s="8"/>
    </row>
    <row r="8" spans="1:24" s="11" customFormat="1" ht="22.5" customHeight="1" x14ac:dyDescent="0.3">
      <c r="A8" s="184" t="s">
        <v>2</v>
      </c>
      <c r="B8" s="185"/>
      <c r="C8" s="185"/>
      <c r="D8" s="185"/>
      <c r="E8" s="185"/>
      <c r="F8" s="185"/>
      <c r="G8" s="185"/>
      <c r="H8" s="185"/>
      <c r="I8" s="185"/>
      <c r="J8" s="185"/>
      <c r="K8" s="185"/>
      <c r="L8" s="185"/>
      <c r="M8" s="185"/>
      <c r="N8" s="185"/>
      <c r="O8" s="185"/>
      <c r="P8" s="185"/>
      <c r="Q8" s="185"/>
      <c r="R8" s="10"/>
    </row>
    <row r="9" spans="1:24" s="11" customFormat="1" ht="53.25" customHeight="1" x14ac:dyDescent="0.3">
      <c r="A9" s="186" t="s">
        <v>138</v>
      </c>
      <c r="B9" s="186"/>
      <c r="C9" s="186"/>
      <c r="D9" s="186"/>
      <c r="E9" s="186"/>
      <c r="F9" s="186"/>
      <c r="G9" s="186"/>
      <c r="H9" s="186"/>
      <c r="I9" s="186"/>
      <c r="J9" s="186"/>
      <c r="K9" s="186"/>
      <c r="L9" s="186"/>
      <c r="M9" s="186"/>
      <c r="N9" s="186"/>
      <c r="O9" s="186"/>
      <c r="P9" s="186"/>
      <c r="Q9" s="186"/>
      <c r="R9" s="159"/>
      <c r="S9" s="159"/>
      <c r="T9" s="159"/>
      <c r="U9" s="159"/>
      <c r="V9" s="159"/>
    </row>
    <row r="10" spans="1:24" s="19" customFormat="1" ht="18" customHeight="1" x14ac:dyDescent="0.2">
      <c r="A10" s="21"/>
      <c r="B10" s="22" t="s">
        <v>3</v>
      </c>
      <c r="C10" s="14"/>
      <c r="D10" s="16"/>
      <c r="E10" s="16"/>
      <c r="F10" s="16"/>
      <c r="G10" s="16"/>
      <c r="H10" s="16"/>
      <c r="I10" s="16"/>
      <c r="J10" s="17"/>
      <c r="K10" s="17"/>
      <c r="L10" s="16"/>
      <c r="M10" s="158"/>
      <c r="N10" s="16"/>
      <c r="O10" s="18"/>
      <c r="P10" s="18"/>
      <c r="Q10" s="23" t="s">
        <v>137</v>
      </c>
      <c r="R10" s="20"/>
    </row>
    <row r="11" spans="1:24" s="19" customFormat="1" ht="22.5" customHeight="1" thickBot="1" x14ac:dyDescent="0.25">
      <c r="A11" s="12"/>
      <c r="B11" s="13"/>
      <c r="C11" s="15"/>
      <c r="D11" s="16"/>
      <c r="E11" s="16"/>
      <c r="F11" s="16"/>
      <c r="G11" s="16"/>
      <c r="H11" s="16"/>
      <c r="I11" s="16"/>
      <c r="J11" s="17"/>
      <c r="K11" s="17"/>
      <c r="L11" s="16"/>
      <c r="M11" s="16"/>
      <c r="O11" s="18"/>
      <c r="P11" s="18"/>
      <c r="Q11" s="177" t="s">
        <v>147</v>
      </c>
      <c r="R11" s="20"/>
    </row>
    <row r="12" spans="1:24" s="19" customFormat="1" ht="34.5" customHeight="1" x14ac:dyDescent="0.2">
      <c r="A12" s="187" t="s">
        <v>4</v>
      </c>
      <c r="B12" s="189" t="s">
        <v>5</v>
      </c>
      <c r="C12" s="191" t="s">
        <v>6</v>
      </c>
      <c r="D12" s="189" t="s">
        <v>7</v>
      </c>
      <c r="E12" s="194" t="s">
        <v>8</v>
      </c>
      <c r="F12" s="194" t="s">
        <v>9</v>
      </c>
      <c r="G12" s="194" t="s">
        <v>10</v>
      </c>
      <c r="H12" s="194" t="s">
        <v>11</v>
      </c>
      <c r="I12" s="194" t="s">
        <v>12</v>
      </c>
      <c r="J12" s="211" t="s">
        <v>13</v>
      </c>
      <c r="K12" s="196" t="s">
        <v>14</v>
      </c>
      <c r="L12" s="197"/>
      <c r="M12" s="198"/>
      <c r="N12" s="196" t="s">
        <v>15</v>
      </c>
      <c r="O12" s="197"/>
      <c r="P12" s="198"/>
      <c r="Q12" s="199" t="s">
        <v>16</v>
      </c>
      <c r="R12" s="20"/>
    </row>
    <row r="13" spans="1:24" s="19" customFormat="1" ht="18.600000000000001" customHeight="1" x14ac:dyDescent="0.2">
      <c r="A13" s="188"/>
      <c r="B13" s="190"/>
      <c r="C13" s="192"/>
      <c r="D13" s="193"/>
      <c r="E13" s="195"/>
      <c r="F13" s="195"/>
      <c r="G13" s="195"/>
      <c r="H13" s="195"/>
      <c r="I13" s="195"/>
      <c r="J13" s="192"/>
      <c r="K13" s="24" t="s">
        <v>17</v>
      </c>
      <c r="L13" s="25" t="s">
        <v>18</v>
      </c>
      <c r="M13" s="26" t="s">
        <v>19</v>
      </c>
      <c r="N13" s="24" t="s">
        <v>17</v>
      </c>
      <c r="O13" s="25" t="s">
        <v>18</v>
      </c>
      <c r="P13" s="26" t="s">
        <v>19</v>
      </c>
      <c r="Q13" s="200"/>
      <c r="R13" s="20"/>
    </row>
    <row r="14" spans="1:24" s="19" customFormat="1" ht="21" customHeight="1" x14ac:dyDescent="0.2">
      <c r="A14" s="27">
        <v>1</v>
      </c>
      <c r="B14" s="28">
        <v>2</v>
      </c>
      <c r="C14" s="29">
        <v>3</v>
      </c>
      <c r="D14" s="30">
        <v>4</v>
      </c>
      <c r="E14" s="29"/>
      <c r="F14" s="29"/>
      <c r="G14" s="29"/>
      <c r="H14" s="29"/>
      <c r="I14" s="29"/>
      <c r="J14" s="29">
        <v>5</v>
      </c>
      <c r="K14" s="31">
        <v>6</v>
      </c>
      <c r="L14" s="30">
        <v>7</v>
      </c>
      <c r="M14" s="32">
        <v>8</v>
      </c>
      <c r="N14" s="33">
        <v>9</v>
      </c>
      <c r="O14" s="34">
        <v>10</v>
      </c>
      <c r="P14" s="35">
        <v>11</v>
      </c>
      <c r="Q14" s="36">
        <v>12</v>
      </c>
      <c r="R14" s="20"/>
    </row>
    <row r="15" spans="1:24" s="19" customFormat="1" ht="35.1" customHeight="1" x14ac:dyDescent="0.2">
      <c r="A15" s="37" t="s">
        <v>20</v>
      </c>
      <c r="B15" s="38"/>
      <c r="C15" s="39" t="s">
        <v>108</v>
      </c>
      <c r="D15" s="40"/>
      <c r="E15" s="41"/>
      <c r="F15" s="41"/>
      <c r="G15" s="41"/>
      <c r="H15" s="41"/>
      <c r="I15" s="41"/>
      <c r="J15" s="41"/>
      <c r="K15" s="42"/>
      <c r="L15" s="43"/>
      <c r="M15" s="44"/>
      <c r="N15" s="45">
        <f>SUM(N16:N35)</f>
        <v>0</v>
      </c>
      <c r="O15" s="46">
        <f>SUM(O16:O35)</f>
        <v>0</v>
      </c>
      <c r="P15" s="47">
        <f>N15+O15</f>
        <v>0</v>
      </c>
      <c r="Q15" s="48"/>
      <c r="R15" s="20"/>
    </row>
    <row r="16" spans="1:24" s="19" customFormat="1" ht="27.75" customHeight="1" outlineLevel="1" x14ac:dyDescent="0.2">
      <c r="A16" s="161" t="s">
        <v>21</v>
      </c>
      <c r="B16" s="168"/>
      <c r="C16" s="50" t="s">
        <v>126</v>
      </c>
      <c r="D16" s="51" t="s">
        <v>0</v>
      </c>
      <c r="E16" s="52">
        <v>15.39</v>
      </c>
      <c r="F16" s="52">
        <v>15.24</v>
      </c>
      <c r="G16" s="52">
        <v>18.07</v>
      </c>
      <c r="H16" s="52">
        <v>16.8</v>
      </c>
      <c r="I16" s="52">
        <v>14</v>
      </c>
      <c r="J16" s="53">
        <f t="shared" ref="J16:J35" si="0">SUM(E16:I16)</f>
        <v>79.5</v>
      </c>
      <c r="K16" s="54"/>
      <c r="L16" s="55"/>
      <c r="M16" s="56">
        <f>K16+L16</f>
        <v>0</v>
      </c>
      <c r="N16" s="57">
        <f>J16*K16</f>
        <v>0</v>
      </c>
      <c r="O16" s="58">
        <f>J16*L16</f>
        <v>0</v>
      </c>
      <c r="P16" s="56">
        <f>N16+O16</f>
        <v>0</v>
      </c>
      <c r="Q16" s="59"/>
      <c r="R16" s="20"/>
      <c r="T16" s="60"/>
    </row>
    <row r="17" spans="1:24" s="19" customFormat="1" ht="27.75" customHeight="1" outlineLevel="1" x14ac:dyDescent="0.2">
      <c r="A17" s="161" t="s">
        <v>22</v>
      </c>
      <c r="B17" s="168"/>
      <c r="C17" s="50" t="s">
        <v>115</v>
      </c>
      <c r="D17" s="51" t="s">
        <v>0</v>
      </c>
      <c r="E17" s="64">
        <v>17</v>
      </c>
      <c r="F17" s="64">
        <v>10.039999999999999</v>
      </c>
      <c r="G17" s="64">
        <v>35.979999999999997</v>
      </c>
      <c r="H17" s="64">
        <v>18.86</v>
      </c>
      <c r="I17" s="64">
        <v>23.17</v>
      </c>
      <c r="J17" s="53">
        <f t="shared" si="0"/>
        <v>105.05</v>
      </c>
      <c r="K17" s="57">
        <f>(SUMPRODUCT(J18:J19,K18:K19)/J17)</f>
        <v>0</v>
      </c>
      <c r="L17" s="55"/>
      <c r="M17" s="56">
        <f t="shared" ref="M17" si="1">K17+L17</f>
        <v>0</v>
      </c>
      <c r="N17" s="57">
        <f>J17*K17</f>
        <v>0</v>
      </c>
      <c r="O17" s="58">
        <f>J17*L17</f>
        <v>0</v>
      </c>
      <c r="P17" s="56">
        <f t="shared" ref="P17" si="2">N17+O17</f>
        <v>0</v>
      </c>
      <c r="Q17" s="59"/>
      <c r="R17" s="20"/>
      <c r="T17" s="60"/>
    </row>
    <row r="18" spans="1:24" s="19" customFormat="1" ht="27.75" customHeight="1" outlineLevel="1" x14ac:dyDescent="0.2">
      <c r="A18" s="61" t="s">
        <v>23</v>
      </c>
      <c r="B18" s="168" t="s">
        <v>26</v>
      </c>
      <c r="C18" s="62" t="s">
        <v>27</v>
      </c>
      <c r="D18" s="63" t="s">
        <v>0</v>
      </c>
      <c r="E18" s="64">
        <v>17</v>
      </c>
      <c r="F18" s="64">
        <v>10.039999999999999</v>
      </c>
      <c r="G18" s="64">
        <v>35.979999999999997</v>
      </c>
      <c r="H18" s="64">
        <v>18.86</v>
      </c>
      <c r="I18" s="64">
        <v>23.17</v>
      </c>
      <c r="J18" s="65">
        <f t="shared" si="0"/>
        <v>105.05</v>
      </c>
      <c r="K18" s="66"/>
      <c r="L18" s="67"/>
      <c r="M18" s="68"/>
      <c r="N18" s="69"/>
      <c r="O18" s="70"/>
      <c r="P18" s="68"/>
      <c r="Q18" s="163"/>
      <c r="R18" s="20"/>
      <c r="T18" s="60"/>
    </row>
    <row r="19" spans="1:24" s="19" customFormat="1" ht="27.75" customHeight="1" outlineLevel="1" x14ac:dyDescent="0.2">
      <c r="A19" s="61" t="s">
        <v>112</v>
      </c>
      <c r="B19" s="168">
        <v>4100027793</v>
      </c>
      <c r="C19" s="62" t="s">
        <v>111</v>
      </c>
      <c r="D19" s="63" t="s">
        <v>0</v>
      </c>
      <c r="E19" s="64">
        <v>17</v>
      </c>
      <c r="F19" s="64">
        <v>10.039999999999999</v>
      </c>
      <c r="G19" s="64">
        <v>35.979999999999997</v>
      </c>
      <c r="H19" s="64">
        <v>18.86</v>
      </c>
      <c r="I19" s="64">
        <v>23.17</v>
      </c>
      <c r="J19" s="65">
        <f t="shared" si="0"/>
        <v>105.05</v>
      </c>
      <c r="K19" s="66"/>
      <c r="L19" s="67"/>
      <c r="M19" s="68"/>
      <c r="N19" s="69"/>
      <c r="O19" s="70"/>
      <c r="P19" s="68"/>
      <c r="Q19" s="73" t="s">
        <v>125</v>
      </c>
      <c r="R19" s="20"/>
      <c r="T19" s="60"/>
      <c r="X19" s="160"/>
    </row>
    <row r="20" spans="1:24" s="19" customFormat="1" ht="27.75" customHeight="1" outlineLevel="1" x14ac:dyDescent="0.2">
      <c r="A20" s="161" t="s">
        <v>24</v>
      </c>
      <c r="B20" s="168"/>
      <c r="C20" s="50" t="s">
        <v>116</v>
      </c>
      <c r="D20" s="51" t="s">
        <v>0</v>
      </c>
      <c r="E20" s="52">
        <v>9.86</v>
      </c>
      <c r="F20" s="52">
        <v>12.52</v>
      </c>
      <c r="G20" s="52">
        <v>8.02</v>
      </c>
      <c r="H20" s="52">
        <v>11.78</v>
      </c>
      <c r="I20" s="52">
        <v>9.4</v>
      </c>
      <c r="J20" s="53">
        <f t="shared" si="0"/>
        <v>51.58</v>
      </c>
      <c r="K20" s="57">
        <f>(SUMPRODUCT(J21:J23,K21:K23)/J20)</f>
        <v>0</v>
      </c>
      <c r="L20" s="55"/>
      <c r="M20" s="56">
        <f t="shared" ref="M20" si="3">K20+L20</f>
        <v>0</v>
      </c>
      <c r="N20" s="57">
        <f>J20*K20</f>
        <v>0</v>
      </c>
      <c r="O20" s="58">
        <f>J20*L20</f>
        <v>0</v>
      </c>
      <c r="P20" s="56">
        <f t="shared" ref="P20" si="4">N20+O20</f>
        <v>0</v>
      </c>
      <c r="Q20" s="156"/>
      <c r="R20" s="20"/>
      <c r="T20" s="60"/>
    </row>
    <row r="21" spans="1:24" s="19" customFormat="1" ht="27.75" customHeight="1" outlineLevel="1" x14ac:dyDescent="0.2">
      <c r="A21" s="61" t="s">
        <v>25</v>
      </c>
      <c r="B21" s="168"/>
      <c r="C21" s="62" t="s">
        <v>32</v>
      </c>
      <c r="D21" s="63" t="s">
        <v>0</v>
      </c>
      <c r="E21" s="64">
        <v>9.86</v>
      </c>
      <c r="F21" s="64">
        <v>12.52</v>
      </c>
      <c r="G21" s="64">
        <v>8.02</v>
      </c>
      <c r="H21" s="64">
        <v>11.78</v>
      </c>
      <c r="I21" s="64">
        <v>9.4</v>
      </c>
      <c r="J21" s="65">
        <f t="shared" si="0"/>
        <v>51.58</v>
      </c>
      <c r="K21" s="66"/>
      <c r="L21" s="67"/>
      <c r="M21" s="68"/>
      <c r="N21" s="69"/>
      <c r="O21" s="70"/>
      <c r="P21" s="68"/>
      <c r="Q21" s="162"/>
      <c r="R21" s="20"/>
      <c r="T21" s="60"/>
    </row>
    <row r="22" spans="1:24" s="19" customFormat="1" ht="27.75" customHeight="1" outlineLevel="1" x14ac:dyDescent="0.2">
      <c r="A22" s="61" t="s">
        <v>28</v>
      </c>
      <c r="B22" s="168" t="s">
        <v>26</v>
      </c>
      <c r="C22" s="62" t="s">
        <v>27</v>
      </c>
      <c r="D22" s="63" t="s">
        <v>0</v>
      </c>
      <c r="E22" s="64">
        <v>9.86</v>
      </c>
      <c r="F22" s="64">
        <v>12.52</v>
      </c>
      <c r="G22" s="64">
        <v>8.02</v>
      </c>
      <c r="H22" s="64">
        <v>11.78</v>
      </c>
      <c r="I22" s="64">
        <v>9.4</v>
      </c>
      <c r="J22" s="65">
        <f t="shared" si="0"/>
        <v>51.58</v>
      </c>
      <c r="K22" s="66"/>
      <c r="L22" s="67"/>
      <c r="M22" s="68"/>
      <c r="N22" s="69"/>
      <c r="O22" s="70"/>
      <c r="P22" s="68"/>
      <c r="Q22" s="162"/>
      <c r="R22" s="20"/>
      <c r="T22" s="60"/>
    </row>
    <row r="23" spans="1:24" s="19" customFormat="1" ht="27.75" customHeight="1" outlineLevel="1" x14ac:dyDescent="0.2">
      <c r="A23" s="61" t="s">
        <v>113</v>
      </c>
      <c r="B23" s="168">
        <v>4100027793</v>
      </c>
      <c r="C23" s="62" t="s">
        <v>111</v>
      </c>
      <c r="D23" s="63" t="s">
        <v>0</v>
      </c>
      <c r="E23" s="64">
        <v>9.86</v>
      </c>
      <c r="F23" s="64">
        <v>12.52</v>
      </c>
      <c r="G23" s="64">
        <v>8.02</v>
      </c>
      <c r="H23" s="64">
        <v>11.78</v>
      </c>
      <c r="I23" s="64">
        <v>9.4</v>
      </c>
      <c r="J23" s="65">
        <f t="shared" si="0"/>
        <v>51.58</v>
      </c>
      <c r="K23" s="66"/>
      <c r="L23" s="67"/>
      <c r="M23" s="68"/>
      <c r="N23" s="69"/>
      <c r="O23" s="70"/>
      <c r="P23" s="68"/>
      <c r="Q23" s="73" t="s">
        <v>125</v>
      </c>
      <c r="R23" s="20"/>
      <c r="T23" s="60"/>
    </row>
    <row r="24" spans="1:24" s="19" customFormat="1" ht="34.5" customHeight="1" outlineLevel="1" x14ac:dyDescent="0.2">
      <c r="A24" s="161" t="s">
        <v>30</v>
      </c>
      <c r="B24" s="168"/>
      <c r="C24" s="50" t="s">
        <v>117</v>
      </c>
      <c r="D24" s="51" t="s">
        <v>0</v>
      </c>
      <c r="E24" s="52">
        <f>E26</f>
        <v>266.81</v>
      </c>
      <c r="F24" s="52">
        <f t="shared" ref="F24:I24" si="5">F26</f>
        <v>299.52</v>
      </c>
      <c r="G24" s="52">
        <f t="shared" si="5"/>
        <v>145.83000000000001</v>
      </c>
      <c r="H24" s="52">
        <f t="shared" si="5"/>
        <v>342.19</v>
      </c>
      <c r="I24" s="52">
        <f t="shared" si="5"/>
        <v>315.36</v>
      </c>
      <c r="J24" s="53">
        <f t="shared" si="0"/>
        <v>1369.71</v>
      </c>
      <c r="K24" s="57">
        <f>(SUMPRODUCT(J25:J28,K25:K28)/J24)</f>
        <v>0</v>
      </c>
      <c r="L24" s="55"/>
      <c r="M24" s="56">
        <f t="shared" ref="M24" si="6">K24+L24</f>
        <v>0</v>
      </c>
      <c r="N24" s="57">
        <f>J24*K24</f>
        <v>0</v>
      </c>
      <c r="O24" s="58">
        <f>J24*L24</f>
        <v>0</v>
      </c>
      <c r="P24" s="56">
        <f t="shared" ref="P24" si="7">N24+O24</f>
        <v>0</v>
      </c>
      <c r="Q24" s="156"/>
      <c r="R24" s="20"/>
      <c r="T24" s="60"/>
    </row>
    <row r="25" spans="1:24" s="19" customFormat="1" ht="27.75" customHeight="1" outlineLevel="1" x14ac:dyDescent="0.2">
      <c r="A25" s="61" t="s">
        <v>31</v>
      </c>
      <c r="B25" s="168"/>
      <c r="C25" s="62" t="s">
        <v>32</v>
      </c>
      <c r="D25" s="63" t="s">
        <v>0</v>
      </c>
      <c r="E25" s="64">
        <f>E27+E28</f>
        <v>292.77</v>
      </c>
      <c r="F25" s="64">
        <f t="shared" ref="F25:I25" si="8">F27+F28</f>
        <v>329.64</v>
      </c>
      <c r="G25" s="64">
        <f t="shared" si="8"/>
        <v>154.49</v>
      </c>
      <c r="H25" s="64">
        <f t="shared" si="8"/>
        <v>366.01</v>
      </c>
      <c r="I25" s="64">
        <f t="shared" si="8"/>
        <v>342.28</v>
      </c>
      <c r="J25" s="65">
        <f t="shared" si="0"/>
        <v>1485.19</v>
      </c>
      <c r="K25" s="66"/>
      <c r="L25" s="67"/>
      <c r="M25" s="68"/>
      <c r="N25" s="69"/>
      <c r="O25" s="70"/>
      <c r="P25" s="68"/>
      <c r="Q25" s="74"/>
      <c r="R25" s="20"/>
      <c r="T25" s="60"/>
    </row>
    <row r="26" spans="1:24" s="19" customFormat="1" ht="27.75" customHeight="1" outlineLevel="1" x14ac:dyDescent="0.2">
      <c r="A26" s="61" t="s">
        <v>33</v>
      </c>
      <c r="B26" s="168"/>
      <c r="C26" s="62" t="s">
        <v>37</v>
      </c>
      <c r="D26" s="63" t="s">
        <v>0</v>
      </c>
      <c r="E26" s="64">
        <f>17.36+249.45</f>
        <v>266.81</v>
      </c>
      <c r="F26" s="64">
        <f>18.34+281.18</f>
        <v>299.52</v>
      </c>
      <c r="G26" s="64">
        <f>3.37+142.46</f>
        <v>145.83000000000001</v>
      </c>
      <c r="H26" s="64">
        <f>5.52+336.67</f>
        <v>342.19</v>
      </c>
      <c r="I26" s="64">
        <f>7.71+307.65</f>
        <v>315.36</v>
      </c>
      <c r="J26" s="65">
        <f t="shared" si="0"/>
        <v>1369.71</v>
      </c>
      <c r="K26" s="66"/>
      <c r="L26" s="67"/>
      <c r="M26" s="68"/>
      <c r="N26" s="69"/>
      <c r="O26" s="70"/>
      <c r="P26" s="68"/>
      <c r="Q26" s="74"/>
      <c r="R26" s="20"/>
      <c r="T26" s="60"/>
    </row>
    <row r="27" spans="1:24" s="19" customFormat="1" ht="27.75" customHeight="1" outlineLevel="1" x14ac:dyDescent="0.2">
      <c r="A27" s="61" t="s">
        <v>34</v>
      </c>
      <c r="B27" s="168">
        <v>4100025677</v>
      </c>
      <c r="C27" s="62" t="s">
        <v>100</v>
      </c>
      <c r="D27" s="63" t="s">
        <v>0</v>
      </c>
      <c r="E27" s="64">
        <f>21.85+249.45</f>
        <v>271.3</v>
      </c>
      <c r="F27" s="64">
        <f>25.78+281.18</f>
        <v>306.95999999999998</v>
      </c>
      <c r="G27" s="64">
        <f>8.38+142.46</f>
        <v>150.84</v>
      </c>
      <c r="H27" s="64">
        <f>22.86+336.67</f>
        <v>359.53</v>
      </c>
      <c r="I27" s="64">
        <f>25.76+307.65</f>
        <v>333.41</v>
      </c>
      <c r="J27" s="65">
        <f t="shared" si="0"/>
        <v>1422.04</v>
      </c>
      <c r="K27" s="66"/>
      <c r="L27" s="67"/>
      <c r="M27" s="68"/>
      <c r="N27" s="69"/>
      <c r="O27" s="70"/>
      <c r="P27" s="68"/>
      <c r="Q27" s="73" t="s">
        <v>125</v>
      </c>
      <c r="R27" s="20"/>
      <c r="T27" s="60"/>
    </row>
    <row r="28" spans="1:24" s="19" customFormat="1" ht="27.75" customHeight="1" outlineLevel="1" x14ac:dyDescent="0.2">
      <c r="A28" s="61" t="s">
        <v>114</v>
      </c>
      <c r="B28" s="168"/>
      <c r="C28" s="62" t="s">
        <v>38</v>
      </c>
      <c r="D28" s="63" t="s">
        <v>0</v>
      </c>
      <c r="E28" s="64">
        <v>21.47</v>
      </c>
      <c r="F28" s="64">
        <v>22.68</v>
      </c>
      <c r="G28" s="64">
        <v>3.65</v>
      </c>
      <c r="H28" s="64">
        <v>6.48</v>
      </c>
      <c r="I28" s="64">
        <v>8.8699999999999992</v>
      </c>
      <c r="J28" s="65">
        <f t="shared" si="0"/>
        <v>63.15</v>
      </c>
      <c r="K28" s="66"/>
      <c r="L28" s="67"/>
      <c r="M28" s="68"/>
      <c r="N28" s="69"/>
      <c r="O28" s="70"/>
      <c r="P28" s="68"/>
      <c r="Q28" s="75"/>
      <c r="R28" s="20"/>
      <c r="T28" s="60"/>
    </row>
    <row r="29" spans="1:24" s="19" customFormat="1" ht="27.75" customHeight="1" outlineLevel="1" x14ac:dyDescent="0.2">
      <c r="A29" s="161" t="s">
        <v>35</v>
      </c>
      <c r="B29" s="168"/>
      <c r="C29" s="50" t="s">
        <v>118</v>
      </c>
      <c r="D29" s="51" t="s">
        <v>0</v>
      </c>
      <c r="E29" s="52">
        <v>49.06</v>
      </c>
      <c r="F29" s="52">
        <v>23.4</v>
      </c>
      <c r="G29" s="52">
        <v>18.54</v>
      </c>
      <c r="H29" s="52">
        <v>43.18</v>
      </c>
      <c r="I29" s="52">
        <v>34.47</v>
      </c>
      <c r="J29" s="53">
        <f t="shared" si="0"/>
        <v>168.65</v>
      </c>
      <c r="K29" s="66"/>
      <c r="L29" s="55"/>
      <c r="M29" s="56">
        <f>K29+L29</f>
        <v>0</v>
      </c>
      <c r="N29" s="57">
        <f>J29*K29</f>
        <v>0</v>
      </c>
      <c r="O29" s="58">
        <f>J29*L29</f>
        <v>0</v>
      </c>
      <c r="P29" s="56">
        <f>N29+O29</f>
        <v>0</v>
      </c>
      <c r="Q29" s="59"/>
      <c r="R29" s="20"/>
      <c r="T29" s="60"/>
    </row>
    <row r="30" spans="1:24" s="19" customFormat="1" ht="38.25" customHeight="1" outlineLevel="1" x14ac:dyDescent="0.2">
      <c r="A30" s="161" t="s">
        <v>39</v>
      </c>
      <c r="B30" s="168"/>
      <c r="C30" s="50" t="s">
        <v>132</v>
      </c>
      <c r="D30" s="51" t="s">
        <v>0</v>
      </c>
      <c r="E30" s="52">
        <v>439.02</v>
      </c>
      <c r="F30" s="52">
        <v>362.77</v>
      </c>
      <c r="G30" s="52">
        <v>515.54999999999995</v>
      </c>
      <c r="H30" s="52">
        <v>318.05</v>
      </c>
      <c r="I30" s="52">
        <v>363.02</v>
      </c>
      <c r="J30" s="53">
        <f t="shared" si="0"/>
        <v>1998.41</v>
      </c>
      <c r="K30" s="66"/>
      <c r="L30" s="55"/>
      <c r="M30" s="56">
        <f t="shared" ref="M30:M35" si="9">K30+L30</f>
        <v>0</v>
      </c>
      <c r="N30" s="57">
        <f t="shared" ref="N30:N35" si="10">J30*K30</f>
        <v>0</v>
      </c>
      <c r="O30" s="58">
        <f t="shared" ref="O30:O35" si="11">J30*L30</f>
        <v>0</v>
      </c>
      <c r="P30" s="56">
        <f t="shared" ref="P30:P35" si="12">N30+O30</f>
        <v>0</v>
      </c>
      <c r="Q30" s="59"/>
      <c r="R30" s="20"/>
      <c r="T30" s="60"/>
    </row>
    <row r="31" spans="1:24" s="19" customFormat="1" ht="27.75" customHeight="1" outlineLevel="1" x14ac:dyDescent="0.2">
      <c r="A31" s="161" t="s">
        <v>40</v>
      </c>
      <c r="B31" s="49"/>
      <c r="C31" s="50" t="s">
        <v>119</v>
      </c>
      <c r="D31" s="51" t="s">
        <v>0</v>
      </c>
      <c r="E31" s="52">
        <v>360.86</v>
      </c>
      <c r="F31" s="52">
        <v>421.31</v>
      </c>
      <c r="G31" s="52">
        <v>709.7</v>
      </c>
      <c r="H31" s="52">
        <v>481.53</v>
      </c>
      <c r="I31" s="52">
        <v>452.26</v>
      </c>
      <c r="J31" s="53">
        <f t="shared" ref="J31" si="13">SUM(E31:I31)</f>
        <v>2425.66</v>
      </c>
      <c r="K31" s="66"/>
      <c r="L31" s="55"/>
      <c r="M31" s="56">
        <f t="shared" ref="M31" si="14">K31+L31</f>
        <v>0</v>
      </c>
      <c r="N31" s="57">
        <f t="shared" ref="N31" si="15">J31*K31</f>
        <v>0</v>
      </c>
      <c r="O31" s="58">
        <f t="shared" ref="O31" si="16">J31*L31</f>
        <v>0</v>
      </c>
      <c r="P31" s="56">
        <f t="shared" ref="P31" si="17">N31+O31</f>
        <v>0</v>
      </c>
      <c r="Q31" s="59"/>
      <c r="R31" s="20"/>
      <c r="T31" s="60"/>
    </row>
    <row r="32" spans="1:24" s="19" customFormat="1" ht="27.75" customHeight="1" outlineLevel="1" x14ac:dyDescent="0.2">
      <c r="A32" s="161" t="s">
        <v>41</v>
      </c>
      <c r="B32" s="49"/>
      <c r="C32" s="50" t="s">
        <v>120</v>
      </c>
      <c r="D32" s="51" t="s">
        <v>0</v>
      </c>
      <c r="E32" s="52">
        <v>185.47</v>
      </c>
      <c r="F32" s="52">
        <v>216.44</v>
      </c>
      <c r="G32" s="52">
        <v>237.52</v>
      </c>
      <c r="H32" s="52">
        <v>211.05</v>
      </c>
      <c r="I32" s="52">
        <v>176.35</v>
      </c>
      <c r="J32" s="53">
        <f t="shared" si="0"/>
        <v>1026.83</v>
      </c>
      <c r="K32" s="66"/>
      <c r="L32" s="55"/>
      <c r="M32" s="56">
        <f t="shared" si="9"/>
        <v>0</v>
      </c>
      <c r="N32" s="57">
        <f t="shared" si="10"/>
        <v>0</v>
      </c>
      <c r="O32" s="58">
        <f t="shared" si="11"/>
        <v>0</v>
      </c>
      <c r="P32" s="56">
        <f t="shared" si="12"/>
        <v>0</v>
      </c>
      <c r="Q32" s="156" t="s">
        <v>124</v>
      </c>
      <c r="R32" s="20"/>
      <c r="T32" s="60"/>
    </row>
    <row r="33" spans="1:20" s="19" customFormat="1" ht="27.75" customHeight="1" outlineLevel="1" x14ac:dyDescent="0.2">
      <c r="A33" s="161" t="s">
        <v>42</v>
      </c>
      <c r="B33" s="49"/>
      <c r="C33" s="50" t="s">
        <v>123</v>
      </c>
      <c r="D33" s="51" t="s">
        <v>0</v>
      </c>
      <c r="E33" s="52">
        <v>94.71</v>
      </c>
      <c r="F33" s="52">
        <v>117.92</v>
      </c>
      <c r="G33" s="52">
        <v>179.76</v>
      </c>
      <c r="H33" s="52">
        <v>136.55000000000001</v>
      </c>
      <c r="I33" s="52">
        <v>129.41999999999999</v>
      </c>
      <c r="J33" s="53">
        <f t="shared" si="0"/>
        <v>658.36</v>
      </c>
      <c r="K33" s="66"/>
      <c r="L33" s="55"/>
      <c r="M33" s="56">
        <f t="shared" si="9"/>
        <v>0</v>
      </c>
      <c r="N33" s="57">
        <f t="shared" si="10"/>
        <v>0</v>
      </c>
      <c r="O33" s="58">
        <f t="shared" si="11"/>
        <v>0</v>
      </c>
      <c r="P33" s="56">
        <f t="shared" si="12"/>
        <v>0</v>
      </c>
      <c r="Q33" s="59"/>
      <c r="R33" s="20"/>
      <c r="T33" s="60"/>
    </row>
    <row r="34" spans="1:20" s="19" customFormat="1" ht="27.75" customHeight="1" outlineLevel="1" x14ac:dyDescent="0.2">
      <c r="A34" s="161" t="s">
        <v>43</v>
      </c>
      <c r="B34" s="76"/>
      <c r="C34" s="77" t="s">
        <v>122</v>
      </c>
      <c r="D34" s="51" t="s">
        <v>0</v>
      </c>
      <c r="E34" s="78">
        <v>6.76</v>
      </c>
      <c r="F34" s="78">
        <v>12.71</v>
      </c>
      <c r="G34" s="78">
        <v>3.52</v>
      </c>
      <c r="H34" s="78">
        <v>2.4900000000000002</v>
      </c>
      <c r="I34" s="78"/>
      <c r="J34" s="53">
        <f t="shared" si="0"/>
        <v>25.48</v>
      </c>
      <c r="K34" s="54"/>
      <c r="L34" s="79"/>
      <c r="M34" s="56">
        <f t="shared" ref="M34" si="18">K34+L34</f>
        <v>0</v>
      </c>
      <c r="N34" s="57">
        <f t="shared" ref="N34" si="19">J34*K34</f>
        <v>0</v>
      </c>
      <c r="O34" s="58">
        <f t="shared" ref="O34" si="20">J34*L34</f>
        <v>0</v>
      </c>
      <c r="P34" s="56">
        <f t="shared" ref="P34" si="21">N34+O34</f>
        <v>0</v>
      </c>
      <c r="Q34" s="80"/>
      <c r="R34" s="20"/>
      <c r="T34" s="60"/>
    </row>
    <row r="35" spans="1:20" s="19" customFormat="1" ht="27.75" customHeight="1" outlineLevel="1" x14ac:dyDescent="0.2">
      <c r="A35" s="161" t="s">
        <v>44</v>
      </c>
      <c r="B35" s="76"/>
      <c r="C35" s="77" t="s">
        <v>121</v>
      </c>
      <c r="D35" s="81" t="s">
        <v>98</v>
      </c>
      <c r="E35" s="78">
        <v>50.94</v>
      </c>
      <c r="F35" s="78">
        <v>67.2</v>
      </c>
      <c r="G35" s="78">
        <v>64.2</v>
      </c>
      <c r="H35" s="78">
        <v>64.2</v>
      </c>
      <c r="I35" s="78">
        <v>63.15</v>
      </c>
      <c r="J35" s="53">
        <f t="shared" si="0"/>
        <v>309.69</v>
      </c>
      <c r="K35" s="54"/>
      <c r="L35" s="79"/>
      <c r="M35" s="56">
        <f t="shared" si="9"/>
        <v>0</v>
      </c>
      <c r="N35" s="57">
        <f t="shared" si="10"/>
        <v>0</v>
      </c>
      <c r="O35" s="58">
        <f t="shared" si="11"/>
        <v>0</v>
      </c>
      <c r="P35" s="56">
        <f t="shared" si="12"/>
        <v>0</v>
      </c>
      <c r="Q35" s="80"/>
      <c r="R35" s="20"/>
      <c r="T35" s="60"/>
    </row>
    <row r="36" spans="1:20" s="19" customFormat="1" ht="35.1" customHeight="1" x14ac:dyDescent="0.2">
      <c r="A36" s="37" t="s">
        <v>45</v>
      </c>
      <c r="B36" s="38"/>
      <c r="C36" s="39" t="s">
        <v>109</v>
      </c>
      <c r="D36" s="40"/>
      <c r="E36" s="41"/>
      <c r="F36" s="41"/>
      <c r="G36" s="41"/>
      <c r="H36" s="41"/>
      <c r="I36" s="41"/>
      <c r="J36" s="41"/>
      <c r="K36" s="42"/>
      <c r="L36" s="43"/>
      <c r="M36" s="44"/>
      <c r="N36" s="82">
        <f>SUM(N37:N63)</f>
        <v>0</v>
      </c>
      <c r="O36" s="83">
        <f>SUM(O37:O63)</f>
        <v>0</v>
      </c>
      <c r="P36" s="47">
        <f>N36+O36</f>
        <v>0</v>
      </c>
      <c r="Q36" s="48"/>
      <c r="R36" s="20"/>
    </row>
    <row r="37" spans="1:20" s="19" customFormat="1" ht="32.25" customHeight="1" outlineLevel="1" x14ac:dyDescent="0.2">
      <c r="A37" s="161" t="s">
        <v>46</v>
      </c>
      <c r="B37" s="49"/>
      <c r="C37" s="50" t="s">
        <v>126</v>
      </c>
      <c r="D37" s="51" t="s">
        <v>0</v>
      </c>
      <c r="E37" s="52">
        <v>14.34</v>
      </c>
      <c r="F37" s="52">
        <v>9.77</v>
      </c>
      <c r="G37" s="52">
        <v>11.92</v>
      </c>
      <c r="H37" s="52">
        <v>13.68</v>
      </c>
      <c r="I37" s="52"/>
      <c r="J37" s="53">
        <f t="shared" ref="J37:J63" si="22">SUM(E37:I37)</f>
        <v>49.71</v>
      </c>
      <c r="K37" s="54"/>
      <c r="L37" s="55"/>
      <c r="M37" s="56">
        <f>K37+L37</f>
        <v>0</v>
      </c>
      <c r="N37" s="57">
        <f>J37*K37</f>
        <v>0</v>
      </c>
      <c r="O37" s="58">
        <f>J37*L37</f>
        <v>0</v>
      </c>
      <c r="P37" s="56">
        <f>N37+O37</f>
        <v>0</v>
      </c>
      <c r="Q37" s="59"/>
      <c r="R37" s="20"/>
      <c r="T37" s="60"/>
    </row>
    <row r="38" spans="1:20" s="19" customFormat="1" ht="30.75" customHeight="1" outlineLevel="1" x14ac:dyDescent="0.2">
      <c r="A38" s="161" t="s">
        <v>47</v>
      </c>
      <c r="B38" s="168"/>
      <c r="C38" s="50" t="s">
        <v>129</v>
      </c>
      <c r="D38" s="51" t="s">
        <v>0</v>
      </c>
      <c r="E38" s="52"/>
      <c r="F38" s="52"/>
      <c r="G38" s="52"/>
      <c r="H38" s="52">
        <v>0.87</v>
      </c>
      <c r="I38" s="52"/>
      <c r="J38" s="53">
        <f t="shared" si="22"/>
        <v>0.87</v>
      </c>
      <c r="K38" s="57">
        <f>J39*K39/J38</f>
        <v>0</v>
      </c>
      <c r="L38" s="55"/>
      <c r="M38" s="56">
        <f t="shared" ref="M38:M40" si="23">K38+L38</f>
        <v>0</v>
      </c>
      <c r="N38" s="57">
        <f>J38*K38</f>
        <v>0</v>
      </c>
      <c r="O38" s="58">
        <f>J38*L38</f>
        <v>0</v>
      </c>
      <c r="P38" s="56">
        <f t="shared" ref="P38:P40" si="24">N38+O38</f>
        <v>0</v>
      </c>
      <c r="Q38" s="59"/>
      <c r="R38" s="20"/>
      <c r="T38" s="60"/>
    </row>
    <row r="39" spans="1:20" s="19" customFormat="1" ht="41.25" customHeight="1" outlineLevel="1" x14ac:dyDescent="0.2">
      <c r="A39" s="61" t="s">
        <v>48</v>
      </c>
      <c r="B39" s="168">
        <v>4100027793</v>
      </c>
      <c r="C39" s="62" t="s">
        <v>111</v>
      </c>
      <c r="D39" s="63" t="s">
        <v>0</v>
      </c>
      <c r="E39" s="64"/>
      <c r="F39" s="64"/>
      <c r="G39" s="64"/>
      <c r="H39" s="64">
        <v>0.87</v>
      </c>
      <c r="I39" s="64"/>
      <c r="J39" s="65">
        <f t="shared" si="22"/>
        <v>0.87</v>
      </c>
      <c r="K39" s="66"/>
      <c r="L39" s="67"/>
      <c r="M39" s="68"/>
      <c r="N39" s="69"/>
      <c r="O39" s="70"/>
      <c r="P39" s="68"/>
      <c r="Q39" s="164" t="s">
        <v>127</v>
      </c>
      <c r="R39" s="20"/>
      <c r="T39" s="60"/>
    </row>
    <row r="40" spans="1:20" s="19" customFormat="1" ht="32.25" customHeight="1" outlineLevel="1" x14ac:dyDescent="0.2">
      <c r="A40" s="161" t="s">
        <v>49</v>
      </c>
      <c r="B40" s="168"/>
      <c r="C40" s="50" t="s">
        <v>128</v>
      </c>
      <c r="D40" s="51" t="s">
        <v>0</v>
      </c>
      <c r="E40" s="52">
        <v>22.65</v>
      </c>
      <c r="F40" s="52">
        <v>9.9</v>
      </c>
      <c r="G40" s="52">
        <v>5.39</v>
      </c>
      <c r="H40" s="52">
        <v>9.0399999999999991</v>
      </c>
      <c r="I40" s="52"/>
      <c r="J40" s="53">
        <f>SUM(E40:I40)</f>
        <v>46.98</v>
      </c>
      <c r="K40" s="57">
        <f>(SUMPRODUCT(J41:J42,K41:K42)/J40)</f>
        <v>0</v>
      </c>
      <c r="L40" s="55"/>
      <c r="M40" s="56">
        <f t="shared" si="23"/>
        <v>0</v>
      </c>
      <c r="N40" s="57">
        <f t="shared" ref="N40" si="25">J40*K40</f>
        <v>0</v>
      </c>
      <c r="O40" s="58">
        <f t="shared" ref="O40" si="26">J40*L40</f>
        <v>0</v>
      </c>
      <c r="P40" s="56">
        <f t="shared" si="24"/>
        <v>0</v>
      </c>
      <c r="Q40" s="165"/>
      <c r="R40" s="20"/>
      <c r="T40" s="60"/>
    </row>
    <row r="41" spans="1:20" s="19" customFormat="1" ht="31.5" customHeight="1" outlineLevel="1" x14ac:dyDescent="0.2">
      <c r="A41" s="61" t="s">
        <v>50</v>
      </c>
      <c r="B41" s="168" t="s">
        <v>26</v>
      </c>
      <c r="C41" s="62" t="s">
        <v>27</v>
      </c>
      <c r="D41" s="63" t="s">
        <v>0</v>
      </c>
      <c r="E41" s="64">
        <v>22.65</v>
      </c>
      <c r="F41" s="64">
        <v>9.9</v>
      </c>
      <c r="G41" s="64">
        <v>5.39</v>
      </c>
      <c r="H41" s="64">
        <v>9.0399999999999991</v>
      </c>
      <c r="I41" s="64"/>
      <c r="J41" s="65">
        <f t="shared" si="22"/>
        <v>46.98</v>
      </c>
      <c r="K41" s="66"/>
      <c r="L41" s="67"/>
      <c r="M41" s="68"/>
      <c r="N41" s="69"/>
      <c r="O41" s="70"/>
      <c r="P41" s="68"/>
      <c r="Q41" s="166"/>
      <c r="R41" s="20"/>
      <c r="T41" s="60"/>
    </row>
    <row r="42" spans="1:20" s="19" customFormat="1" ht="49.5" customHeight="1" outlineLevel="1" x14ac:dyDescent="0.2">
      <c r="A42" s="61" t="s">
        <v>51</v>
      </c>
      <c r="B42" s="168">
        <v>4100027793</v>
      </c>
      <c r="C42" s="62" t="s">
        <v>111</v>
      </c>
      <c r="D42" s="63" t="s">
        <v>0</v>
      </c>
      <c r="E42" s="72">
        <v>22.65</v>
      </c>
      <c r="F42" s="72">
        <v>9.9</v>
      </c>
      <c r="G42" s="72">
        <v>5.39</v>
      </c>
      <c r="H42" s="72">
        <v>9.0399999999999991</v>
      </c>
      <c r="I42" s="72"/>
      <c r="J42" s="65">
        <f t="shared" si="22"/>
        <v>46.98</v>
      </c>
      <c r="K42" s="66"/>
      <c r="L42" s="67"/>
      <c r="M42" s="68"/>
      <c r="N42" s="69"/>
      <c r="O42" s="70"/>
      <c r="P42" s="68"/>
      <c r="Q42" s="164" t="s">
        <v>127</v>
      </c>
      <c r="R42" s="20"/>
      <c r="T42" s="60"/>
    </row>
    <row r="43" spans="1:20" s="19" customFormat="1" ht="32.25" customHeight="1" outlineLevel="1" x14ac:dyDescent="0.2">
      <c r="A43" s="161" t="s">
        <v>52</v>
      </c>
      <c r="B43" s="168"/>
      <c r="C43" s="50" t="s">
        <v>116</v>
      </c>
      <c r="D43" s="51" t="s">
        <v>0</v>
      </c>
      <c r="E43" s="52">
        <v>7.92</v>
      </c>
      <c r="F43" s="52">
        <v>7.04</v>
      </c>
      <c r="G43" s="52">
        <v>10.56</v>
      </c>
      <c r="H43" s="52">
        <v>10.38</v>
      </c>
      <c r="I43" s="52"/>
      <c r="J43" s="53">
        <f t="shared" si="22"/>
        <v>35.9</v>
      </c>
      <c r="K43" s="57">
        <f>(SUMPRODUCT(J44:J46,K44:K46)/J43)</f>
        <v>0</v>
      </c>
      <c r="L43" s="55"/>
      <c r="M43" s="56">
        <f t="shared" ref="M43" si="27">K43+L43</f>
        <v>0</v>
      </c>
      <c r="N43" s="57">
        <f>J43*K43</f>
        <v>0</v>
      </c>
      <c r="O43" s="58">
        <f>J43*L43</f>
        <v>0</v>
      </c>
      <c r="P43" s="56">
        <f t="shared" ref="P43" si="28">N43+O43</f>
        <v>0</v>
      </c>
      <c r="Q43" s="165"/>
      <c r="R43" s="20"/>
      <c r="T43" s="60"/>
    </row>
    <row r="44" spans="1:20" s="19" customFormat="1" ht="32.25" customHeight="1" outlineLevel="1" x14ac:dyDescent="0.2">
      <c r="A44" s="61" t="s">
        <v>53</v>
      </c>
      <c r="B44" s="168"/>
      <c r="C44" s="62" t="s">
        <v>32</v>
      </c>
      <c r="D44" s="63" t="s">
        <v>0</v>
      </c>
      <c r="E44" s="64">
        <v>7.92</v>
      </c>
      <c r="F44" s="64">
        <v>7.04</v>
      </c>
      <c r="G44" s="64">
        <v>10.56</v>
      </c>
      <c r="H44" s="64">
        <v>10.38</v>
      </c>
      <c r="I44" s="64"/>
      <c r="J44" s="65">
        <f t="shared" si="22"/>
        <v>35.9</v>
      </c>
      <c r="K44" s="66"/>
      <c r="L44" s="67"/>
      <c r="M44" s="68"/>
      <c r="N44" s="69"/>
      <c r="O44" s="70"/>
      <c r="P44" s="68"/>
      <c r="Q44" s="167"/>
      <c r="R44" s="20"/>
      <c r="T44" s="60"/>
    </row>
    <row r="45" spans="1:20" s="19" customFormat="1" ht="32.25" customHeight="1" outlineLevel="1" x14ac:dyDescent="0.2">
      <c r="A45" s="61" t="s">
        <v>54</v>
      </c>
      <c r="B45" s="168" t="s">
        <v>26</v>
      </c>
      <c r="C45" s="62" t="s">
        <v>27</v>
      </c>
      <c r="D45" s="63" t="s">
        <v>0</v>
      </c>
      <c r="E45" s="64">
        <v>7.92</v>
      </c>
      <c r="F45" s="64">
        <v>7.04</v>
      </c>
      <c r="G45" s="64">
        <v>10.56</v>
      </c>
      <c r="H45" s="64">
        <v>10.38</v>
      </c>
      <c r="I45" s="64"/>
      <c r="J45" s="65">
        <f t="shared" si="22"/>
        <v>35.9</v>
      </c>
      <c r="K45" s="66"/>
      <c r="L45" s="67"/>
      <c r="M45" s="68"/>
      <c r="N45" s="69"/>
      <c r="O45" s="70"/>
      <c r="P45" s="68"/>
      <c r="Q45" s="167"/>
      <c r="R45" s="20"/>
      <c r="T45" s="60"/>
    </row>
    <row r="46" spans="1:20" s="19" customFormat="1" ht="39.75" customHeight="1" outlineLevel="1" x14ac:dyDescent="0.2">
      <c r="A46" s="61" t="s">
        <v>55</v>
      </c>
      <c r="B46" s="168">
        <v>4100027793</v>
      </c>
      <c r="C46" s="62" t="s">
        <v>111</v>
      </c>
      <c r="D46" s="63" t="s">
        <v>0</v>
      </c>
      <c r="E46" s="64">
        <v>7.92</v>
      </c>
      <c r="F46" s="64">
        <v>7.04</v>
      </c>
      <c r="G46" s="64">
        <v>10.56</v>
      </c>
      <c r="H46" s="64">
        <v>10.38</v>
      </c>
      <c r="I46" s="64"/>
      <c r="J46" s="65">
        <f t="shared" si="22"/>
        <v>35.9</v>
      </c>
      <c r="K46" s="66"/>
      <c r="L46" s="67"/>
      <c r="M46" s="68"/>
      <c r="N46" s="69"/>
      <c r="O46" s="70"/>
      <c r="P46" s="68"/>
      <c r="Q46" s="164" t="s">
        <v>127</v>
      </c>
      <c r="R46" s="20"/>
      <c r="T46" s="60"/>
    </row>
    <row r="47" spans="1:20" s="19" customFormat="1" ht="36" customHeight="1" outlineLevel="1" x14ac:dyDescent="0.2">
      <c r="A47" s="161" t="s">
        <v>56</v>
      </c>
      <c r="B47" s="168"/>
      <c r="C47" s="50" t="s">
        <v>130</v>
      </c>
      <c r="D47" s="51" t="s">
        <v>0</v>
      </c>
      <c r="E47" s="52"/>
      <c r="F47" s="52"/>
      <c r="G47" s="52"/>
      <c r="H47" s="52">
        <v>5.38</v>
      </c>
      <c r="I47" s="52"/>
      <c r="J47" s="53">
        <f t="shared" si="22"/>
        <v>5.38</v>
      </c>
      <c r="K47" s="57">
        <f>K48*J48/J47</f>
        <v>0</v>
      </c>
      <c r="L47" s="55"/>
      <c r="M47" s="56">
        <f t="shared" ref="M47" si="29">K47+L47</f>
        <v>0</v>
      </c>
      <c r="N47" s="57">
        <f>J47*K47</f>
        <v>0</v>
      </c>
      <c r="O47" s="58">
        <f>J47*L47</f>
        <v>0</v>
      </c>
      <c r="P47" s="56">
        <f t="shared" ref="P47" si="30">N47+O47</f>
        <v>0</v>
      </c>
      <c r="Q47" s="178"/>
      <c r="R47" s="20"/>
      <c r="T47" s="60"/>
    </row>
    <row r="48" spans="1:20" s="19" customFormat="1" ht="45" customHeight="1" outlineLevel="1" x14ac:dyDescent="0.2">
      <c r="A48" s="61" t="s">
        <v>93</v>
      </c>
      <c r="B48" s="168">
        <v>4100025677</v>
      </c>
      <c r="C48" s="62" t="s">
        <v>100</v>
      </c>
      <c r="D48" s="63" t="s">
        <v>0</v>
      </c>
      <c r="E48" s="72"/>
      <c r="F48" s="72"/>
      <c r="G48" s="72"/>
      <c r="H48" s="72">
        <v>5.38</v>
      </c>
      <c r="I48" s="72"/>
      <c r="J48" s="65">
        <f t="shared" si="22"/>
        <v>5.38</v>
      </c>
      <c r="K48" s="66"/>
      <c r="L48" s="67"/>
      <c r="M48" s="68"/>
      <c r="N48" s="69"/>
      <c r="O48" s="70"/>
      <c r="P48" s="68"/>
      <c r="Q48" s="164" t="s">
        <v>127</v>
      </c>
      <c r="R48" s="20"/>
      <c r="T48" s="60"/>
    </row>
    <row r="49" spans="1:20" s="19" customFormat="1" ht="43.5" customHeight="1" outlineLevel="1" x14ac:dyDescent="0.2">
      <c r="A49" s="161" t="s">
        <v>57</v>
      </c>
      <c r="B49" s="168"/>
      <c r="C49" s="50" t="s">
        <v>131</v>
      </c>
      <c r="D49" s="51" t="s">
        <v>0</v>
      </c>
      <c r="E49" s="52">
        <f>E51</f>
        <v>306.27999999999997</v>
      </c>
      <c r="F49" s="52">
        <f t="shared" ref="F49:H49" si="31">F51</f>
        <v>230.05</v>
      </c>
      <c r="G49" s="52">
        <f t="shared" si="31"/>
        <v>230.33</v>
      </c>
      <c r="H49" s="52">
        <f t="shared" si="31"/>
        <v>338.97</v>
      </c>
      <c r="I49" s="52"/>
      <c r="J49" s="53">
        <f>SUM(E49:I49)</f>
        <v>1105.6300000000001</v>
      </c>
      <c r="K49" s="57">
        <f>(SUMPRODUCT(J50:J53,K50:K53)/J49)</f>
        <v>0</v>
      </c>
      <c r="L49" s="55"/>
      <c r="M49" s="56">
        <f t="shared" ref="M49" si="32">K49+L49</f>
        <v>0</v>
      </c>
      <c r="N49" s="57">
        <f>J49*K49</f>
        <v>0</v>
      </c>
      <c r="O49" s="58">
        <f>J49*L49</f>
        <v>0</v>
      </c>
      <c r="P49" s="56">
        <f t="shared" ref="P49" si="33">N49+O49</f>
        <v>0</v>
      </c>
      <c r="Q49" s="165"/>
      <c r="R49" s="20"/>
      <c r="T49" s="60"/>
    </row>
    <row r="50" spans="1:20" s="19" customFormat="1" ht="32.25" customHeight="1" outlineLevel="1" x14ac:dyDescent="0.2">
      <c r="A50" s="61" t="s">
        <v>101</v>
      </c>
      <c r="B50" s="168"/>
      <c r="C50" s="62" t="s">
        <v>32</v>
      </c>
      <c r="D50" s="63" t="s">
        <v>0</v>
      </c>
      <c r="E50" s="64">
        <f>E52+E53</f>
        <v>331.67</v>
      </c>
      <c r="F50" s="64">
        <f t="shared" ref="F50:H50" si="34">F52+F53</f>
        <v>247.71</v>
      </c>
      <c r="G50" s="64">
        <f t="shared" si="34"/>
        <v>242.47</v>
      </c>
      <c r="H50" s="64">
        <f t="shared" si="34"/>
        <v>368.58</v>
      </c>
      <c r="I50" s="64"/>
      <c r="J50" s="65">
        <f t="shared" si="22"/>
        <v>1190.43</v>
      </c>
      <c r="K50" s="66"/>
      <c r="L50" s="67"/>
      <c r="M50" s="68"/>
      <c r="N50" s="69"/>
      <c r="O50" s="70"/>
      <c r="P50" s="68"/>
      <c r="Q50" s="167"/>
      <c r="R50" s="20"/>
      <c r="T50" s="60"/>
    </row>
    <row r="51" spans="1:20" s="19" customFormat="1" ht="32.25" customHeight="1" outlineLevel="1" x14ac:dyDescent="0.2">
      <c r="A51" s="61" t="s">
        <v>102</v>
      </c>
      <c r="B51" s="168"/>
      <c r="C51" s="62" t="s">
        <v>37</v>
      </c>
      <c r="D51" s="63" t="s">
        <v>0</v>
      </c>
      <c r="E51" s="64">
        <v>306.27999999999997</v>
      </c>
      <c r="F51" s="64">
        <v>230.05</v>
      </c>
      <c r="G51" s="64">
        <v>230.33</v>
      </c>
      <c r="H51" s="64">
        <v>338.97</v>
      </c>
      <c r="I51" s="64"/>
      <c r="J51" s="65">
        <f t="shared" si="22"/>
        <v>1105.6300000000001</v>
      </c>
      <c r="K51" s="66"/>
      <c r="L51" s="67"/>
      <c r="M51" s="68"/>
      <c r="N51" s="69"/>
      <c r="O51" s="70"/>
      <c r="P51" s="68"/>
      <c r="Q51" s="167"/>
      <c r="R51" s="20"/>
      <c r="T51" s="60"/>
    </row>
    <row r="52" spans="1:20" s="19" customFormat="1" ht="47.25" customHeight="1" outlineLevel="1" x14ac:dyDescent="0.2">
      <c r="A52" s="61" t="s">
        <v>103</v>
      </c>
      <c r="B52" s="168">
        <v>4100025677</v>
      </c>
      <c r="C52" s="62" t="s">
        <v>100</v>
      </c>
      <c r="D52" s="63" t="s">
        <v>0</v>
      </c>
      <c r="E52" s="64">
        <f>23.68+299.48</f>
        <v>323.16000000000003</v>
      </c>
      <c r="F52" s="64">
        <f>14.66+215.72</f>
        <v>230.38</v>
      </c>
      <c r="G52" s="64">
        <f>9.81+220.34</f>
        <v>230.15</v>
      </c>
      <c r="H52" s="64">
        <f>24.14+316.19</f>
        <v>340.33</v>
      </c>
      <c r="I52" s="64"/>
      <c r="J52" s="65">
        <f t="shared" si="22"/>
        <v>1124.02</v>
      </c>
      <c r="K52" s="66"/>
      <c r="L52" s="67"/>
      <c r="M52" s="68"/>
      <c r="N52" s="69"/>
      <c r="O52" s="70"/>
      <c r="P52" s="68"/>
      <c r="Q52" s="164" t="s">
        <v>127</v>
      </c>
      <c r="R52" s="20"/>
      <c r="T52" s="60"/>
    </row>
    <row r="53" spans="1:20" s="19" customFormat="1" ht="32.25" customHeight="1" outlineLevel="1" x14ac:dyDescent="0.2">
      <c r="A53" s="61" t="s">
        <v>104</v>
      </c>
      <c r="B53" s="168"/>
      <c r="C53" s="62" t="s">
        <v>38</v>
      </c>
      <c r="D53" s="63" t="s">
        <v>0</v>
      </c>
      <c r="E53" s="64">
        <v>8.51</v>
      </c>
      <c r="F53" s="64">
        <v>17.329999999999998</v>
      </c>
      <c r="G53" s="64">
        <v>12.32</v>
      </c>
      <c r="H53" s="64">
        <v>28.25</v>
      </c>
      <c r="I53" s="64"/>
      <c r="J53" s="65">
        <f t="shared" si="22"/>
        <v>66.41</v>
      </c>
      <c r="K53" s="66"/>
      <c r="L53" s="67"/>
      <c r="M53" s="68"/>
      <c r="N53" s="69"/>
      <c r="O53" s="70"/>
      <c r="P53" s="68"/>
      <c r="Q53" s="178"/>
      <c r="R53" s="20"/>
      <c r="T53" s="60"/>
    </row>
    <row r="54" spans="1:20" s="19" customFormat="1" ht="43.5" customHeight="1" outlineLevel="1" x14ac:dyDescent="0.2">
      <c r="A54" s="161" t="s">
        <v>57</v>
      </c>
      <c r="B54" s="168"/>
      <c r="C54" s="50" t="s">
        <v>134</v>
      </c>
      <c r="D54" s="51" t="s">
        <v>0</v>
      </c>
      <c r="E54" s="52"/>
      <c r="F54" s="52"/>
      <c r="G54" s="52"/>
      <c r="H54" s="52">
        <v>2.76</v>
      </c>
      <c r="I54" s="52"/>
      <c r="J54" s="53">
        <f>SUM(E54:I54)</f>
        <v>2.76</v>
      </c>
      <c r="K54" s="57">
        <f>(SUMPRODUCT(J55:J56,K55:K56)/J54)</f>
        <v>0</v>
      </c>
      <c r="L54" s="55"/>
      <c r="M54" s="56">
        <f t="shared" ref="M54" si="35">K54+L54</f>
        <v>0</v>
      </c>
      <c r="N54" s="57">
        <f>J54*K54</f>
        <v>0</v>
      </c>
      <c r="O54" s="58">
        <f>J54*L54</f>
        <v>0</v>
      </c>
      <c r="P54" s="56">
        <f t="shared" ref="P54" si="36">N54+O54</f>
        <v>0</v>
      </c>
      <c r="Q54" s="165"/>
      <c r="R54" s="20"/>
      <c r="T54" s="60"/>
    </row>
    <row r="55" spans="1:20" s="19" customFormat="1" ht="32.25" customHeight="1" outlineLevel="1" x14ac:dyDescent="0.2">
      <c r="A55" s="61" t="s">
        <v>101</v>
      </c>
      <c r="B55" s="168"/>
      <c r="C55" s="62" t="s">
        <v>32</v>
      </c>
      <c r="D55" s="63" t="s">
        <v>0</v>
      </c>
      <c r="E55" s="64"/>
      <c r="F55" s="64"/>
      <c r="G55" s="64"/>
      <c r="H55" s="64">
        <v>2.76</v>
      </c>
      <c r="I55" s="64"/>
      <c r="J55" s="65">
        <f t="shared" ref="J55:J56" si="37">SUM(E55:I55)</f>
        <v>2.76</v>
      </c>
      <c r="K55" s="66"/>
      <c r="L55" s="67"/>
      <c r="M55" s="68"/>
      <c r="N55" s="69"/>
      <c r="O55" s="70"/>
      <c r="P55" s="68"/>
      <c r="Q55" s="167"/>
      <c r="R55" s="20"/>
      <c r="T55" s="60"/>
    </row>
    <row r="56" spans="1:20" s="19" customFormat="1" ht="32.25" customHeight="1" outlineLevel="1" x14ac:dyDescent="0.2">
      <c r="A56" s="61" t="s">
        <v>102</v>
      </c>
      <c r="B56" s="168">
        <v>4100025677</v>
      </c>
      <c r="C56" s="62" t="s">
        <v>100</v>
      </c>
      <c r="D56" s="63" t="s">
        <v>0</v>
      </c>
      <c r="E56" s="64"/>
      <c r="F56" s="64"/>
      <c r="G56" s="64"/>
      <c r="H56" s="64">
        <v>2.76</v>
      </c>
      <c r="I56" s="64"/>
      <c r="J56" s="65">
        <f t="shared" si="37"/>
        <v>2.76</v>
      </c>
      <c r="K56" s="66"/>
      <c r="L56" s="67"/>
      <c r="M56" s="68"/>
      <c r="N56" s="69"/>
      <c r="O56" s="70"/>
      <c r="P56" s="68"/>
      <c r="Q56" s="164" t="s">
        <v>127</v>
      </c>
      <c r="R56" s="20"/>
      <c r="T56" s="60"/>
    </row>
    <row r="57" spans="1:20" s="19" customFormat="1" ht="30.75" customHeight="1" outlineLevel="1" x14ac:dyDescent="0.2">
      <c r="A57" s="161" t="s">
        <v>58</v>
      </c>
      <c r="B57" s="168"/>
      <c r="C57" s="50" t="s">
        <v>118</v>
      </c>
      <c r="D57" s="51" t="s">
        <v>0</v>
      </c>
      <c r="E57" s="52">
        <v>48.81</v>
      </c>
      <c r="F57" s="52">
        <v>35.25</v>
      </c>
      <c r="G57" s="52">
        <v>26.05</v>
      </c>
      <c r="H57" s="52">
        <v>25.89</v>
      </c>
      <c r="I57" s="52"/>
      <c r="J57" s="53">
        <f t="shared" si="22"/>
        <v>136</v>
      </c>
      <c r="K57" s="66"/>
      <c r="L57" s="55"/>
      <c r="M57" s="56">
        <f>K57+L57</f>
        <v>0</v>
      </c>
      <c r="N57" s="57">
        <f>J57*K57</f>
        <v>0</v>
      </c>
      <c r="O57" s="58">
        <f>J57*L57</f>
        <v>0</v>
      </c>
      <c r="P57" s="56">
        <f>N57+O57</f>
        <v>0</v>
      </c>
      <c r="Q57" s="59"/>
      <c r="R57" s="20"/>
      <c r="T57" s="60"/>
    </row>
    <row r="58" spans="1:20" s="19" customFormat="1" ht="44.25" customHeight="1" outlineLevel="1" x14ac:dyDescent="0.2">
      <c r="A58" s="161" t="s">
        <v>59</v>
      </c>
      <c r="B58" s="168"/>
      <c r="C58" s="50" t="s">
        <v>132</v>
      </c>
      <c r="D58" s="51" t="s">
        <v>0</v>
      </c>
      <c r="E58" s="52">
        <v>457.4</v>
      </c>
      <c r="F58" s="52">
        <v>341.05</v>
      </c>
      <c r="G58" s="52">
        <v>279.08</v>
      </c>
      <c r="H58" s="52">
        <v>335.45</v>
      </c>
      <c r="I58" s="52"/>
      <c r="J58" s="53">
        <f t="shared" si="22"/>
        <v>1412.98</v>
      </c>
      <c r="K58" s="66"/>
      <c r="L58" s="55"/>
      <c r="M58" s="56">
        <f t="shared" ref="M58:M63" si="38">K58+L58</f>
        <v>0</v>
      </c>
      <c r="N58" s="57">
        <f t="shared" ref="N58:N62" si="39">J58*K58</f>
        <v>0</v>
      </c>
      <c r="O58" s="58">
        <f t="shared" ref="O58:O63" si="40">J58*L58</f>
        <v>0</v>
      </c>
      <c r="P58" s="56">
        <f t="shared" ref="P58:P63" si="41">N58+O58</f>
        <v>0</v>
      </c>
      <c r="Q58" s="59"/>
      <c r="R58" s="20"/>
      <c r="T58" s="60"/>
    </row>
    <row r="59" spans="1:20" s="19" customFormat="1" ht="30.75" customHeight="1" outlineLevel="1" x14ac:dyDescent="0.2">
      <c r="A59" s="161" t="s">
        <v>60</v>
      </c>
      <c r="B59" s="168"/>
      <c r="C59" s="50" t="s">
        <v>119</v>
      </c>
      <c r="D59" s="51" t="s">
        <v>0</v>
      </c>
      <c r="E59" s="52">
        <v>491.03</v>
      </c>
      <c r="F59" s="52">
        <v>259.05</v>
      </c>
      <c r="G59" s="52">
        <v>170.56</v>
      </c>
      <c r="H59" s="52">
        <v>350.6</v>
      </c>
      <c r="I59" s="52"/>
      <c r="J59" s="53">
        <f t="shared" si="22"/>
        <v>1271.24</v>
      </c>
      <c r="K59" s="66"/>
      <c r="L59" s="55"/>
      <c r="M59" s="56">
        <f t="shared" ref="M59" si="42">K59+L59</f>
        <v>0</v>
      </c>
      <c r="N59" s="57">
        <f t="shared" si="39"/>
        <v>0</v>
      </c>
      <c r="O59" s="58">
        <f t="shared" si="40"/>
        <v>0</v>
      </c>
      <c r="P59" s="56">
        <f t="shared" si="41"/>
        <v>0</v>
      </c>
      <c r="Q59" s="59"/>
      <c r="R59" s="20"/>
      <c r="T59" s="60"/>
    </row>
    <row r="60" spans="1:20" s="19" customFormat="1" ht="30.75" customHeight="1" outlineLevel="1" x14ac:dyDescent="0.2">
      <c r="A60" s="161" t="s">
        <v>139</v>
      </c>
      <c r="B60" s="49"/>
      <c r="C60" s="50" t="s">
        <v>120</v>
      </c>
      <c r="D60" s="51" t="s">
        <v>0</v>
      </c>
      <c r="E60" s="52">
        <v>169.89</v>
      </c>
      <c r="F60" s="52">
        <v>50.69</v>
      </c>
      <c r="G60" s="52">
        <v>65.8</v>
      </c>
      <c r="H60" s="52">
        <v>166.24</v>
      </c>
      <c r="I60" s="52"/>
      <c r="J60" s="53">
        <f t="shared" si="22"/>
        <v>452.62</v>
      </c>
      <c r="K60" s="66"/>
      <c r="L60" s="55"/>
      <c r="M60" s="56">
        <f t="shared" si="38"/>
        <v>0</v>
      </c>
      <c r="N60" s="57">
        <f t="shared" si="39"/>
        <v>0</v>
      </c>
      <c r="O60" s="58">
        <f t="shared" si="40"/>
        <v>0</v>
      </c>
      <c r="P60" s="56">
        <f t="shared" si="41"/>
        <v>0</v>
      </c>
      <c r="Q60" s="156" t="s">
        <v>124</v>
      </c>
      <c r="R60" s="20"/>
      <c r="T60" s="60"/>
    </row>
    <row r="61" spans="1:20" s="19" customFormat="1" ht="30.75" customHeight="1" outlineLevel="1" x14ac:dyDescent="0.2">
      <c r="A61" s="161" t="s">
        <v>94</v>
      </c>
      <c r="B61" s="49"/>
      <c r="C61" s="50" t="s">
        <v>135</v>
      </c>
      <c r="D61" s="51" t="s">
        <v>0</v>
      </c>
      <c r="E61" s="52">
        <v>130.93</v>
      </c>
      <c r="F61" s="52">
        <v>56.58</v>
      </c>
      <c r="G61" s="52">
        <v>37.479999999999997</v>
      </c>
      <c r="H61" s="52">
        <v>89.64</v>
      </c>
      <c r="I61" s="52"/>
      <c r="J61" s="53">
        <f t="shared" si="22"/>
        <v>314.63</v>
      </c>
      <c r="K61" s="66"/>
      <c r="L61" s="55"/>
      <c r="M61" s="56">
        <f t="shared" si="38"/>
        <v>0</v>
      </c>
      <c r="N61" s="57">
        <f t="shared" si="39"/>
        <v>0</v>
      </c>
      <c r="O61" s="58">
        <f t="shared" si="40"/>
        <v>0</v>
      </c>
      <c r="P61" s="56">
        <f t="shared" si="41"/>
        <v>0</v>
      </c>
      <c r="Q61" s="59"/>
      <c r="R61" s="20"/>
      <c r="T61" s="60"/>
    </row>
    <row r="62" spans="1:20" s="19" customFormat="1" ht="30.75" customHeight="1" outlineLevel="1" x14ac:dyDescent="0.2">
      <c r="A62" s="161" t="s">
        <v>95</v>
      </c>
      <c r="B62" s="76"/>
      <c r="C62" s="77" t="s">
        <v>133</v>
      </c>
      <c r="D62" s="51" t="s">
        <v>0</v>
      </c>
      <c r="E62" s="78"/>
      <c r="F62" s="78">
        <v>3.52</v>
      </c>
      <c r="G62" s="78">
        <v>3.52</v>
      </c>
      <c r="H62" s="78">
        <v>11.86</v>
      </c>
      <c r="I62" s="78"/>
      <c r="J62" s="53">
        <f t="shared" si="22"/>
        <v>18.899999999999999</v>
      </c>
      <c r="K62" s="54"/>
      <c r="L62" s="79"/>
      <c r="M62" s="56">
        <f t="shared" si="38"/>
        <v>0</v>
      </c>
      <c r="N62" s="57">
        <f t="shared" si="39"/>
        <v>0</v>
      </c>
      <c r="O62" s="58">
        <f t="shared" si="40"/>
        <v>0</v>
      </c>
      <c r="P62" s="56">
        <f t="shared" si="41"/>
        <v>0</v>
      </c>
      <c r="Q62" s="80"/>
      <c r="R62" s="20"/>
      <c r="T62" s="60"/>
    </row>
    <row r="63" spans="1:20" s="19" customFormat="1" ht="30.75" customHeight="1" outlineLevel="1" x14ac:dyDescent="0.2">
      <c r="A63" s="161" t="s">
        <v>105</v>
      </c>
      <c r="B63" s="76"/>
      <c r="C63" s="77" t="s">
        <v>121</v>
      </c>
      <c r="D63" s="81" t="s">
        <v>98</v>
      </c>
      <c r="E63" s="78">
        <v>63.15</v>
      </c>
      <c r="F63" s="78">
        <v>52.44</v>
      </c>
      <c r="G63" s="78">
        <v>43.5</v>
      </c>
      <c r="H63" s="78">
        <v>50.94</v>
      </c>
      <c r="I63" s="78"/>
      <c r="J63" s="53">
        <f t="shared" si="22"/>
        <v>210.03</v>
      </c>
      <c r="K63" s="54"/>
      <c r="L63" s="79"/>
      <c r="M63" s="56">
        <f t="shared" si="38"/>
        <v>0</v>
      </c>
      <c r="N63" s="57">
        <f>J63*K63</f>
        <v>0</v>
      </c>
      <c r="O63" s="58">
        <f t="shared" si="40"/>
        <v>0</v>
      </c>
      <c r="P63" s="56">
        <f t="shared" si="41"/>
        <v>0</v>
      </c>
      <c r="Q63" s="80"/>
      <c r="R63" s="20"/>
      <c r="T63" s="60"/>
    </row>
    <row r="64" spans="1:20" s="19" customFormat="1" ht="35.1" customHeight="1" x14ac:dyDescent="0.2">
      <c r="A64" s="37" t="s">
        <v>61</v>
      </c>
      <c r="B64" s="38"/>
      <c r="C64" s="39" t="s">
        <v>110</v>
      </c>
      <c r="D64" s="40"/>
      <c r="E64" s="41"/>
      <c r="F64" s="41"/>
      <c r="G64" s="41"/>
      <c r="H64" s="41"/>
      <c r="I64" s="41"/>
      <c r="J64" s="41"/>
      <c r="K64" s="42"/>
      <c r="L64" s="43"/>
      <c r="M64" s="44"/>
      <c r="N64" s="82">
        <f>SUM(N65:N84)</f>
        <v>0</v>
      </c>
      <c r="O64" s="83">
        <f>SUM(O65:O84)</f>
        <v>0</v>
      </c>
      <c r="P64" s="47">
        <f>N64+O64</f>
        <v>0</v>
      </c>
      <c r="Q64" s="48"/>
      <c r="R64" s="20"/>
    </row>
    <row r="65" spans="1:20" s="19" customFormat="1" ht="32.25" customHeight="1" outlineLevel="1" x14ac:dyDescent="0.2">
      <c r="A65" s="161" t="s">
        <v>62</v>
      </c>
      <c r="B65" s="49"/>
      <c r="C65" s="50" t="s">
        <v>126</v>
      </c>
      <c r="D65" s="51" t="s">
        <v>0</v>
      </c>
      <c r="E65" s="52">
        <v>14.03</v>
      </c>
      <c r="F65" s="52">
        <v>16.14</v>
      </c>
      <c r="G65" s="52">
        <v>21.27</v>
      </c>
      <c r="H65" s="52"/>
      <c r="I65" s="52"/>
      <c r="J65" s="53">
        <f t="shared" ref="J65:J84" si="43">SUM(E65:I65)</f>
        <v>51.44</v>
      </c>
      <c r="K65" s="54"/>
      <c r="L65" s="55"/>
      <c r="M65" s="56">
        <f t="shared" ref="M65:M66" si="44">K65+L65</f>
        <v>0</v>
      </c>
      <c r="N65" s="57">
        <f t="shared" ref="N65:N66" si="45">J65*K65</f>
        <v>0</v>
      </c>
      <c r="O65" s="58">
        <f t="shared" ref="O65:O66" si="46">J65*L65</f>
        <v>0</v>
      </c>
      <c r="P65" s="56">
        <f t="shared" ref="P65:P66" si="47">N65+O65</f>
        <v>0</v>
      </c>
      <c r="Q65" s="59"/>
      <c r="R65" s="20"/>
      <c r="T65" s="60"/>
    </row>
    <row r="66" spans="1:20" s="19" customFormat="1" ht="32.25" customHeight="1" outlineLevel="1" x14ac:dyDescent="0.2">
      <c r="A66" s="161" t="s">
        <v>63</v>
      </c>
      <c r="B66" s="49"/>
      <c r="C66" s="50" t="s">
        <v>128</v>
      </c>
      <c r="D66" s="51" t="s">
        <v>0</v>
      </c>
      <c r="E66" s="52">
        <v>16.59</v>
      </c>
      <c r="F66" s="52">
        <v>10.6</v>
      </c>
      <c r="G66" s="52">
        <v>21.21</v>
      </c>
      <c r="H66" s="52"/>
      <c r="I66" s="52"/>
      <c r="J66" s="53">
        <f t="shared" si="43"/>
        <v>48.4</v>
      </c>
      <c r="K66" s="57">
        <f>(SUMPRODUCT(J67:J68,K67:K68)/J66)</f>
        <v>0</v>
      </c>
      <c r="L66" s="55"/>
      <c r="M66" s="56">
        <f t="shared" si="44"/>
        <v>0</v>
      </c>
      <c r="N66" s="57">
        <f t="shared" si="45"/>
        <v>0</v>
      </c>
      <c r="O66" s="58">
        <f t="shared" si="46"/>
        <v>0</v>
      </c>
      <c r="P66" s="56">
        <f t="shared" si="47"/>
        <v>0</v>
      </c>
      <c r="Q66" s="59"/>
      <c r="R66" s="20"/>
      <c r="T66" s="60"/>
    </row>
    <row r="67" spans="1:20" s="19" customFormat="1" ht="36" customHeight="1" outlineLevel="1" x14ac:dyDescent="0.2">
      <c r="A67" s="61" t="s">
        <v>64</v>
      </c>
      <c r="B67" s="168" t="s">
        <v>26</v>
      </c>
      <c r="C67" s="62" t="s">
        <v>27</v>
      </c>
      <c r="D67" s="63" t="s">
        <v>0</v>
      </c>
      <c r="E67" s="64">
        <v>16.59</v>
      </c>
      <c r="F67" s="64">
        <v>10.6</v>
      </c>
      <c r="G67" s="64">
        <v>21.21</v>
      </c>
      <c r="H67" s="64"/>
      <c r="I67" s="64"/>
      <c r="J67" s="65">
        <f t="shared" si="43"/>
        <v>48.4</v>
      </c>
      <c r="K67" s="66"/>
      <c r="L67" s="67"/>
      <c r="M67" s="68"/>
      <c r="N67" s="69"/>
      <c r="O67" s="70"/>
      <c r="P67" s="68"/>
      <c r="Q67" s="71"/>
      <c r="R67" s="20"/>
      <c r="T67" s="60"/>
    </row>
    <row r="68" spans="1:20" s="19" customFormat="1" ht="47.25" customHeight="1" outlineLevel="1" x14ac:dyDescent="0.2">
      <c r="A68" s="61" t="s">
        <v>140</v>
      </c>
      <c r="B68" s="168">
        <v>4100027793</v>
      </c>
      <c r="C68" s="62" t="s">
        <v>111</v>
      </c>
      <c r="D68" s="63" t="s">
        <v>0</v>
      </c>
      <c r="E68" s="72">
        <v>16.59</v>
      </c>
      <c r="F68" s="72">
        <v>10.6</v>
      </c>
      <c r="G68" s="72">
        <v>21.21</v>
      </c>
      <c r="H68" s="72"/>
      <c r="I68" s="72"/>
      <c r="J68" s="65">
        <f t="shared" si="43"/>
        <v>48.4</v>
      </c>
      <c r="K68" s="66"/>
      <c r="L68" s="67"/>
      <c r="M68" s="68"/>
      <c r="N68" s="69"/>
      <c r="O68" s="70"/>
      <c r="P68" s="68"/>
      <c r="Q68" s="73" t="s">
        <v>29</v>
      </c>
      <c r="R68" s="20"/>
      <c r="T68" s="60"/>
    </row>
    <row r="69" spans="1:20" s="19" customFormat="1" ht="32.25" customHeight="1" outlineLevel="1" x14ac:dyDescent="0.2">
      <c r="A69" s="161" t="s">
        <v>65</v>
      </c>
      <c r="B69" s="168"/>
      <c r="C69" s="50" t="s">
        <v>116</v>
      </c>
      <c r="D69" s="51" t="s">
        <v>0</v>
      </c>
      <c r="E69" s="52">
        <v>7.41</v>
      </c>
      <c r="F69" s="52">
        <v>12.39</v>
      </c>
      <c r="G69" s="52">
        <v>13.11</v>
      </c>
      <c r="H69" s="52"/>
      <c r="I69" s="52"/>
      <c r="J69" s="53">
        <f t="shared" si="43"/>
        <v>32.909999999999997</v>
      </c>
      <c r="K69" s="57">
        <f>(SUMPRODUCT(J70:J72,K70:K72)/J69)</f>
        <v>0</v>
      </c>
      <c r="L69" s="55"/>
      <c r="M69" s="56">
        <f t="shared" ref="M69" si="48">K69+L69</f>
        <v>0</v>
      </c>
      <c r="N69" s="57">
        <f>J69*K69</f>
        <v>0</v>
      </c>
      <c r="O69" s="58">
        <f>J69*L69</f>
        <v>0</v>
      </c>
      <c r="P69" s="56">
        <f t="shared" ref="P69" si="49">N69+O69</f>
        <v>0</v>
      </c>
      <c r="Q69" s="59"/>
      <c r="R69" s="20"/>
      <c r="T69" s="60"/>
    </row>
    <row r="70" spans="1:20" s="19" customFormat="1" ht="32.25" customHeight="1" outlineLevel="1" x14ac:dyDescent="0.2">
      <c r="A70" s="61" t="s">
        <v>66</v>
      </c>
      <c r="B70" s="168"/>
      <c r="C70" s="62" t="s">
        <v>32</v>
      </c>
      <c r="D70" s="63" t="s">
        <v>0</v>
      </c>
      <c r="E70" s="64">
        <v>7.41</v>
      </c>
      <c r="F70" s="64">
        <v>12.39</v>
      </c>
      <c r="G70" s="64">
        <v>13.11</v>
      </c>
      <c r="H70" s="64"/>
      <c r="I70" s="64"/>
      <c r="J70" s="65">
        <f t="shared" si="43"/>
        <v>32.909999999999997</v>
      </c>
      <c r="K70" s="66"/>
      <c r="L70" s="67"/>
      <c r="M70" s="68"/>
      <c r="N70" s="69"/>
      <c r="O70" s="70"/>
      <c r="P70" s="68"/>
      <c r="Q70" s="74"/>
      <c r="R70" s="20"/>
      <c r="T70" s="60"/>
    </row>
    <row r="71" spans="1:20" s="19" customFormat="1" ht="43.5" customHeight="1" outlineLevel="1" x14ac:dyDescent="0.2">
      <c r="A71" s="61" t="s">
        <v>67</v>
      </c>
      <c r="B71" s="168" t="s">
        <v>26</v>
      </c>
      <c r="C71" s="62" t="s">
        <v>27</v>
      </c>
      <c r="D71" s="63" t="s">
        <v>0</v>
      </c>
      <c r="E71" s="64">
        <v>7.41</v>
      </c>
      <c r="F71" s="64">
        <v>12.39</v>
      </c>
      <c r="G71" s="64">
        <v>13.11</v>
      </c>
      <c r="H71" s="64"/>
      <c r="I71" s="64"/>
      <c r="J71" s="65">
        <f t="shared" si="43"/>
        <v>32.909999999999997</v>
      </c>
      <c r="K71" s="66"/>
      <c r="L71" s="67"/>
      <c r="M71" s="68"/>
      <c r="N71" s="69"/>
      <c r="O71" s="70"/>
      <c r="P71" s="68"/>
      <c r="Q71" s="74"/>
      <c r="R71" s="20"/>
      <c r="T71" s="60"/>
    </row>
    <row r="72" spans="1:20" s="19" customFormat="1" ht="42.75" customHeight="1" outlineLevel="1" x14ac:dyDescent="0.2">
      <c r="A72" s="61" t="s">
        <v>141</v>
      </c>
      <c r="B72" s="168">
        <v>4100027793</v>
      </c>
      <c r="C72" s="62" t="s">
        <v>111</v>
      </c>
      <c r="D72" s="63" t="s">
        <v>0</v>
      </c>
      <c r="E72" s="64">
        <v>7.41</v>
      </c>
      <c r="F72" s="64">
        <v>12.39</v>
      </c>
      <c r="G72" s="64">
        <v>13.11</v>
      </c>
      <c r="H72" s="64"/>
      <c r="I72" s="64"/>
      <c r="J72" s="65">
        <f t="shared" si="43"/>
        <v>32.909999999999997</v>
      </c>
      <c r="K72" s="66"/>
      <c r="L72" s="67"/>
      <c r="M72" s="68"/>
      <c r="N72" s="69"/>
      <c r="O72" s="70"/>
      <c r="P72" s="68"/>
      <c r="Q72" s="73" t="s">
        <v>29</v>
      </c>
      <c r="R72" s="20"/>
      <c r="T72" s="60"/>
    </row>
    <row r="73" spans="1:20" s="19" customFormat="1" ht="42" customHeight="1" outlineLevel="1" x14ac:dyDescent="0.2">
      <c r="A73" s="161" t="s">
        <v>68</v>
      </c>
      <c r="B73" s="168"/>
      <c r="C73" s="50" t="s">
        <v>131</v>
      </c>
      <c r="D73" s="51" t="s">
        <v>0</v>
      </c>
      <c r="E73" s="52">
        <f>E75</f>
        <v>283.56</v>
      </c>
      <c r="F73" s="52">
        <f>F75</f>
        <v>324.57</v>
      </c>
      <c r="G73" s="52">
        <f>G75</f>
        <v>364.5</v>
      </c>
      <c r="H73" s="52"/>
      <c r="I73" s="52"/>
      <c r="J73" s="53">
        <f t="shared" si="43"/>
        <v>972.63</v>
      </c>
      <c r="K73" s="57">
        <f>(SUMPRODUCT(J74:J77,K74:K77)/J73)</f>
        <v>0</v>
      </c>
      <c r="L73" s="55"/>
      <c r="M73" s="56">
        <f t="shared" ref="M73" si="50">K73+L73</f>
        <v>0</v>
      </c>
      <c r="N73" s="57">
        <f>J73*K73</f>
        <v>0</v>
      </c>
      <c r="O73" s="58">
        <f>J73*L73</f>
        <v>0</v>
      </c>
      <c r="P73" s="56">
        <f t="shared" ref="P73" si="51">N73+O73</f>
        <v>0</v>
      </c>
      <c r="Q73" s="59"/>
      <c r="R73" s="20"/>
      <c r="T73" s="60"/>
    </row>
    <row r="74" spans="1:20" s="19" customFormat="1" ht="32.25" customHeight="1" outlineLevel="1" x14ac:dyDescent="0.2">
      <c r="A74" s="61" t="s">
        <v>69</v>
      </c>
      <c r="B74" s="168"/>
      <c r="C74" s="62" t="s">
        <v>32</v>
      </c>
      <c r="D74" s="63" t="s">
        <v>0</v>
      </c>
      <c r="E74" s="64">
        <f>E76+E77</f>
        <v>308.04000000000002</v>
      </c>
      <c r="F74" s="64">
        <f t="shared" ref="F74:G74" si="52">F76+F77</f>
        <v>355.53</v>
      </c>
      <c r="G74" s="64">
        <f t="shared" si="52"/>
        <v>398.5</v>
      </c>
      <c r="H74" s="64"/>
      <c r="I74" s="64"/>
      <c r="J74" s="65">
        <f t="shared" si="43"/>
        <v>1062.07</v>
      </c>
      <c r="K74" s="66"/>
      <c r="L74" s="67"/>
      <c r="M74" s="68"/>
      <c r="N74" s="69"/>
      <c r="O74" s="70"/>
      <c r="P74" s="68"/>
      <c r="Q74" s="74"/>
      <c r="R74" s="20"/>
      <c r="T74" s="60"/>
    </row>
    <row r="75" spans="1:20" s="19" customFormat="1" ht="32.25" customHeight="1" outlineLevel="1" x14ac:dyDescent="0.2">
      <c r="A75" s="61" t="s">
        <v>70</v>
      </c>
      <c r="B75" s="168" t="s">
        <v>36</v>
      </c>
      <c r="C75" s="62" t="s">
        <v>37</v>
      </c>
      <c r="D75" s="63" t="s">
        <v>0</v>
      </c>
      <c r="E75" s="64">
        <f>15.82+267.74</f>
        <v>283.56</v>
      </c>
      <c r="F75" s="64">
        <f>26.82+297.75</f>
        <v>324.57</v>
      </c>
      <c r="G75" s="64">
        <f>24.31+340.19</f>
        <v>364.5</v>
      </c>
      <c r="H75" s="64"/>
      <c r="I75" s="64"/>
      <c r="J75" s="65">
        <f t="shared" si="43"/>
        <v>972.63</v>
      </c>
      <c r="K75" s="66"/>
      <c r="L75" s="67"/>
      <c r="M75" s="68"/>
      <c r="N75" s="69"/>
      <c r="O75" s="70"/>
      <c r="P75" s="68"/>
      <c r="Q75" s="74"/>
      <c r="R75" s="20"/>
      <c r="T75" s="60"/>
    </row>
    <row r="76" spans="1:20" s="19" customFormat="1" ht="38.25" customHeight="1" outlineLevel="1" x14ac:dyDescent="0.2">
      <c r="A76" s="61" t="s">
        <v>71</v>
      </c>
      <c r="B76" s="168">
        <v>4100025677</v>
      </c>
      <c r="C76" s="62" t="s">
        <v>100</v>
      </c>
      <c r="D76" s="63" t="s">
        <v>0</v>
      </c>
      <c r="E76" s="64">
        <f>20.82+267.74</f>
        <v>288.56</v>
      </c>
      <c r="F76" s="64">
        <f>24.65+297.75</f>
        <v>322.39999999999998</v>
      </c>
      <c r="G76" s="64">
        <f>28.25+340.19</f>
        <v>368.44</v>
      </c>
      <c r="H76" s="64"/>
      <c r="I76" s="64"/>
      <c r="J76" s="65">
        <f t="shared" si="43"/>
        <v>979.4</v>
      </c>
      <c r="K76" s="66"/>
      <c r="L76" s="67"/>
      <c r="M76" s="68"/>
      <c r="N76" s="69"/>
      <c r="O76" s="70"/>
      <c r="P76" s="68"/>
      <c r="Q76" s="73" t="s">
        <v>29</v>
      </c>
      <c r="R76" s="20"/>
      <c r="T76" s="60"/>
    </row>
    <row r="77" spans="1:20" s="19" customFormat="1" ht="32.25" customHeight="1" outlineLevel="1" x14ac:dyDescent="0.2">
      <c r="A77" s="61" t="s">
        <v>142</v>
      </c>
      <c r="B77" s="168">
        <v>4100025135</v>
      </c>
      <c r="C77" s="62" t="s">
        <v>38</v>
      </c>
      <c r="D77" s="63" t="s">
        <v>0</v>
      </c>
      <c r="E77" s="64">
        <v>19.48</v>
      </c>
      <c r="F77" s="64">
        <v>33.130000000000003</v>
      </c>
      <c r="G77" s="64">
        <v>30.06</v>
      </c>
      <c r="H77" s="64"/>
      <c r="I77" s="64"/>
      <c r="J77" s="65">
        <f t="shared" si="43"/>
        <v>82.67</v>
      </c>
      <c r="K77" s="66"/>
      <c r="L77" s="67"/>
      <c r="M77" s="68"/>
      <c r="N77" s="69"/>
      <c r="O77" s="70"/>
      <c r="P77" s="68"/>
      <c r="Q77" s="179"/>
      <c r="R77" s="20"/>
      <c r="T77" s="60"/>
    </row>
    <row r="78" spans="1:20" s="19" customFormat="1" ht="36" customHeight="1" outlineLevel="1" x14ac:dyDescent="0.2">
      <c r="A78" s="161" t="s">
        <v>72</v>
      </c>
      <c r="B78" s="168"/>
      <c r="C78" s="50" t="s">
        <v>118</v>
      </c>
      <c r="D78" s="51" t="s">
        <v>0</v>
      </c>
      <c r="E78" s="52">
        <v>56.59</v>
      </c>
      <c r="F78" s="52">
        <v>24.71</v>
      </c>
      <c r="G78" s="52">
        <v>19.38</v>
      </c>
      <c r="H78" s="52"/>
      <c r="I78" s="52"/>
      <c r="J78" s="53">
        <f t="shared" si="43"/>
        <v>100.68</v>
      </c>
      <c r="K78" s="66"/>
      <c r="L78" s="55"/>
      <c r="M78" s="56">
        <f>K78+L78</f>
        <v>0</v>
      </c>
      <c r="N78" s="57">
        <f t="shared" ref="N78:N84" si="53">J78*K78</f>
        <v>0</v>
      </c>
      <c r="O78" s="58">
        <f t="shared" ref="O78:O84" si="54">J78*L78</f>
        <v>0</v>
      </c>
      <c r="P78" s="56">
        <f t="shared" ref="P78:P85" si="55">N78+O78</f>
        <v>0</v>
      </c>
      <c r="Q78" s="59"/>
      <c r="R78" s="20"/>
      <c r="T78" s="60"/>
    </row>
    <row r="79" spans="1:20" s="19" customFormat="1" ht="48.75" customHeight="1" outlineLevel="1" x14ac:dyDescent="0.2">
      <c r="A79" s="161" t="s">
        <v>73</v>
      </c>
      <c r="B79" s="168"/>
      <c r="C79" s="50" t="s">
        <v>132</v>
      </c>
      <c r="D79" s="51" t="s">
        <v>0</v>
      </c>
      <c r="E79" s="52">
        <v>491.55</v>
      </c>
      <c r="F79" s="52">
        <v>399.5</v>
      </c>
      <c r="G79" s="52">
        <v>613.49</v>
      </c>
      <c r="H79" s="52"/>
      <c r="I79" s="52"/>
      <c r="J79" s="53">
        <f t="shared" si="43"/>
        <v>1504.54</v>
      </c>
      <c r="K79" s="66"/>
      <c r="L79" s="55"/>
      <c r="M79" s="56">
        <f>K79+L79</f>
        <v>0</v>
      </c>
      <c r="N79" s="57">
        <f t="shared" si="53"/>
        <v>0</v>
      </c>
      <c r="O79" s="58">
        <f t="shared" si="54"/>
        <v>0</v>
      </c>
      <c r="P79" s="56">
        <f t="shared" si="55"/>
        <v>0</v>
      </c>
      <c r="Q79" s="59"/>
      <c r="R79" s="20"/>
      <c r="T79" s="60"/>
    </row>
    <row r="80" spans="1:20" s="19" customFormat="1" ht="32.25" customHeight="1" outlineLevel="1" x14ac:dyDescent="0.2">
      <c r="A80" s="161" t="s">
        <v>74</v>
      </c>
      <c r="B80" s="49"/>
      <c r="C80" s="50" t="s">
        <v>119</v>
      </c>
      <c r="D80" s="51" t="s">
        <v>0</v>
      </c>
      <c r="E80" s="52">
        <v>407.56</v>
      </c>
      <c r="F80" s="52">
        <v>510.76</v>
      </c>
      <c r="G80" s="52">
        <v>601.52</v>
      </c>
      <c r="H80" s="52"/>
      <c r="I80" s="52"/>
      <c r="J80" s="53">
        <f t="shared" si="43"/>
        <v>1519.84</v>
      </c>
      <c r="K80" s="66"/>
      <c r="L80" s="55"/>
      <c r="M80" s="56">
        <f>K80+L80</f>
        <v>0</v>
      </c>
      <c r="N80" s="57">
        <f t="shared" si="53"/>
        <v>0</v>
      </c>
      <c r="O80" s="58">
        <f t="shared" si="54"/>
        <v>0</v>
      </c>
      <c r="P80" s="56">
        <f t="shared" si="55"/>
        <v>0</v>
      </c>
      <c r="Q80" s="59"/>
      <c r="R80" s="20"/>
      <c r="T80" s="60"/>
    </row>
    <row r="81" spans="1:25" s="19" customFormat="1" ht="32.25" customHeight="1" outlineLevel="1" x14ac:dyDescent="0.2">
      <c r="A81" s="161" t="s">
        <v>75</v>
      </c>
      <c r="B81" s="49"/>
      <c r="C81" s="50" t="s">
        <v>120</v>
      </c>
      <c r="D81" s="51" t="s">
        <v>0</v>
      </c>
      <c r="E81" s="52">
        <v>170.94</v>
      </c>
      <c r="F81" s="52">
        <v>184.56</v>
      </c>
      <c r="G81" s="52">
        <v>240.86</v>
      </c>
      <c r="H81" s="52"/>
      <c r="I81" s="52"/>
      <c r="J81" s="53">
        <f t="shared" si="43"/>
        <v>596.36</v>
      </c>
      <c r="K81" s="66"/>
      <c r="L81" s="55"/>
      <c r="M81" s="56">
        <f t="shared" ref="M81" si="56">K81+L81</f>
        <v>0</v>
      </c>
      <c r="N81" s="57">
        <f t="shared" ref="N81" si="57">J81*K81</f>
        <v>0</v>
      </c>
      <c r="O81" s="58">
        <f t="shared" ref="O81" si="58">J81*L81</f>
        <v>0</v>
      </c>
      <c r="P81" s="56">
        <f t="shared" ref="P81" si="59">N81+O81</f>
        <v>0</v>
      </c>
      <c r="Q81" s="156" t="s">
        <v>124</v>
      </c>
      <c r="R81" s="20"/>
      <c r="T81" s="60"/>
    </row>
    <row r="82" spans="1:25" s="19" customFormat="1" ht="32.25" customHeight="1" outlineLevel="1" x14ac:dyDescent="0.2">
      <c r="A82" s="161" t="s">
        <v>76</v>
      </c>
      <c r="B82" s="49"/>
      <c r="C82" s="50" t="s">
        <v>135</v>
      </c>
      <c r="D82" s="51" t="s">
        <v>0</v>
      </c>
      <c r="E82" s="52">
        <v>94.88</v>
      </c>
      <c r="F82" s="52">
        <v>122</v>
      </c>
      <c r="G82" s="52">
        <v>141.19999999999999</v>
      </c>
      <c r="H82" s="52"/>
      <c r="I82" s="52"/>
      <c r="J82" s="53">
        <f t="shared" si="43"/>
        <v>358.08</v>
      </c>
      <c r="K82" s="66"/>
      <c r="L82" s="55"/>
      <c r="M82" s="56">
        <f t="shared" ref="M82:M84" si="60">K82+L82</f>
        <v>0</v>
      </c>
      <c r="N82" s="57">
        <f t="shared" si="53"/>
        <v>0</v>
      </c>
      <c r="O82" s="58">
        <f t="shared" si="54"/>
        <v>0</v>
      </c>
      <c r="P82" s="56">
        <f t="shared" si="55"/>
        <v>0</v>
      </c>
      <c r="Q82" s="59"/>
      <c r="R82" s="20"/>
      <c r="T82" s="60"/>
    </row>
    <row r="83" spans="1:25" s="19" customFormat="1" ht="32.25" customHeight="1" outlineLevel="1" x14ac:dyDescent="0.2">
      <c r="A83" s="161" t="s">
        <v>77</v>
      </c>
      <c r="B83" s="49"/>
      <c r="C83" s="77" t="s">
        <v>136</v>
      </c>
      <c r="D83" s="51" t="s">
        <v>0</v>
      </c>
      <c r="E83" s="52">
        <v>7.67</v>
      </c>
      <c r="F83" s="52">
        <v>5.75</v>
      </c>
      <c r="G83" s="52">
        <v>5.75</v>
      </c>
      <c r="H83" s="52"/>
      <c r="I83" s="52"/>
      <c r="J83" s="53">
        <f t="shared" si="43"/>
        <v>19.170000000000002</v>
      </c>
      <c r="K83" s="66"/>
      <c r="L83" s="55"/>
      <c r="M83" s="56">
        <f t="shared" si="60"/>
        <v>0</v>
      </c>
      <c r="N83" s="57">
        <f t="shared" si="53"/>
        <v>0</v>
      </c>
      <c r="O83" s="58">
        <f t="shared" si="54"/>
        <v>0</v>
      </c>
      <c r="P83" s="56">
        <f t="shared" si="55"/>
        <v>0</v>
      </c>
      <c r="Q83" s="59"/>
      <c r="R83" s="20"/>
      <c r="T83" s="60"/>
    </row>
    <row r="84" spans="1:25" s="19" customFormat="1" ht="32.25" customHeight="1" outlineLevel="1" thickBot="1" x14ac:dyDescent="0.25">
      <c r="A84" s="161" t="s">
        <v>96</v>
      </c>
      <c r="B84" s="76"/>
      <c r="C84" s="77" t="s">
        <v>121</v>
      </c>
      <c r="D84" s="51" t="s">
        <v>98</v>
      </c>
      <c r="E84" s="78">
        <v>63.15</v>
      </c>
      <c r="F84" s="78">
        <v>65.7</v>
      </c>
      <c r="G84" s="78">
        <v>77.91</v>
      </c>
      <c r="H84" s="78"/>
      <c r="I84" s="78"/>
      <c r="J84" s="53">
        <f t="shared" si="43"/>
        <v>206.76</v>
      </c>
      <c r="K84" s="54"/>
      <c r="L84" s="79"/>
      <c r="M84" s="56">
        <f t="shared" si="60"/>
        <v>0</v>
      </c>
      <c r="N84" s="57">
        <f t="shared" si="53"/>
        <v>0</v>
      </c>
      <c r="O84" s="58">
        <f t="shared" si="54"/>
        <v>0</v>
      </c>
      <c r="P84" s="56">
        <f t="shared" si="55"/>
        <v>0</v>
      </c>
      <c r="Q84" s="80"/>
      <c r="R84" s="20"/>
      <c r="T84" s="60"/>
    </row>
    <row r="85" spans="1:25" ht="47.25" customHeight="1" thickBot="1" x14ac:dyDescent="0.25">
      <c r="A85" s="84"/>
      <c r="B85" s="85" t="s">
        <v>78</v>
      </c>
      <c r="C85" s="86" t="s">
        <v>79</v>
      </c>
      <c r="D85" s="87"/>
      <c r="E85" s="88"/>
      <c r="F85" s="88"/>
      <c r="G85" s="88"/>
      <c r="H85" s="88"/>
      <c r="I85" s="88"/>
      <c r="J85" s="88"/>
      <c r="K85" s="89"/>
      <c r="L85" s="90"/>
      <c r="M85" s="91"/>
      <c r="N85" s="92">
        <f>N15+N36+N64</f>
        <v>0</v>
      </c>
      <c r="O85" s="93">
        <f>O15+O36+O64</f>
        <v>0</v>
      </c>
      <c r="P85" s="94">
        <f t="shared" si="55"/>
        <v>0</v>
      </c>
      <c r="Q85" s="95"/>
    </row>
    <row r="86" spans="1:25" ht="14.25" customHeight="1" x14ac:dyDescent="0.25">
      <c r="A86" s="98"/>
      <c r="B86" s="99"/>
      <c r="C86" s="100"/>
      <c r="D86" s="101"/>
      <c r="E86" s="101"/>
      <c r="F86" s="101"/>
      <c r="G86" s="101"/>
      <c r="H86" s="101"/>
      <c r="I86" s="101"/>
      <c r="J86" s="102"/>
      <c r="K86" s="103"/>
      <c r="L86" s="103"/>
      <c r="M86" s="103"/>
      <c r="N86" s="104"/>
      <c r="O86" s="104"/>
      <c r="P86" s="105"/>
    </row>
    <row r="87" spans="1:25" ht="20.25" customHeight="1" x14ac:dyDescent="0.2">
      <c r="A87" s="106"/>
      <c r="B87" s="212" t="s">
        <v>80</v>
      </c>
      <c r="C87" s="213"/>
      <c r="D87" s="213"/>
      <c r="E87" s="213"/>
      <c r="F87" s="213"/>
      <c r="G87" s="213"/>
      <c r="H87" s="213"/>
      <c r="I87" s="213"/>
      <c r="J87" s="213"/>
      <c r="K87" s="213"/>
      <c r="L87" s="213"/>
      <c r="M87" s="213"/>
      <c r="N87" s="213"/>
      <c r="O87" s="213"/>
      <c r="P87" s="213"/>
      <c r="Q87" s="213"/>
    </row>
    <row r="88" spans="1:25" x14ac:dyDescent="0.25">
      <c r="A88" s="98"/>
      <c r="B88" s="107"/>
      <c r="C88" s="108"/>
      <c r="D88" s="109"/>
      <c r="E88" s="109"/>
      <c r="F88" s="109"/>
      <c r="G88" s="109"/>
      <c r="H88" s="109"/>
      <c r="I88" s="109"/>
      <c r="J88" s="110"/>
      <c r="K88" s="111"/>
      <c r="L88" s="111"/>
      <c r="M88" s="111"/>
      <c r="N88" s="112"/>
      <c r="O88" s="112"/>
      <c r="P88" s="112"/>
      <c r="Q88" s="113"/>
    </row>
    <row r="89" spans="1:25" x14ac:dyDescent="0.25">
      <c r="A89" s="98"/>
      <c r="B89" s="214" t="s">
        <v>81</v>
      </c>
      <c r="C89" s="215"/>
      <c r="D89" s="215"/>
      <c r="E89" s="215"/>
      <c r="F89" s="215"/>
      <c r="G89" s="215"/>
      <c r="H89" s="215"/>
      <c r="I89" s="215"/>
      <c r="J89" s="215"/>
      <c r="K89" s="215"/>
      <c r="L89" s="215"/>
      <c r="M89" s="215"/>
      <c r="N89" s="215"/>
      <c r="O89" s="215"/>
      <c r="P89" s="215"/>
      <c r="Q89" s="215"/>
    </row>
    <row r="90" spans="1:25" s="19" customFormat="1" ht="18" customHeight="1" x14ac:dyDescent="0.25">
      <c r="A90" s="98"/>
      <c r="B90" s="107"/>
      <c r="C90" s="108"/>
      <c r="D90" s="169"/>
      <c r="E90" s="169"/>
      <c r="F90" s="169"/>
      <c r="G90" s="169"/>
      <c r="H90" s="169"/>
      <c r="I90" s="169"/>
      <c r="J90" s="112"/>
      <c r="K90" s="111"/>
      <c r="L90" s="111"/>
      <c r="M90" s="111"/>
      <c r="N90" s="112"/>
      <c r="O90" s="112"/>
      <c r="P90" s="112"/>
      <c r="Q90" s="170"/>
      <c r="R90" s="20"/>
    </row>
    <row r="91" spans="1:25" s="19" customFormat="1" x14ac:dyDescent="0.2">
      <c r="A91" s="114"/>
      <c r="B91" s="115" t="s">
        <v>82</v>
      </c>
      <c r="C91" s="171"/>
      <c r="D91" s="115"/>
      <c r="E91" s="115"/>
      <c r="F91" s="115"/>
      <c r="G91" s="115"/>
      <c r="H91" s="115"/>
      <c r="I91" s="115"/>
      <c r="J91" s="116"/>
      <c r="K91" s="116"/>
      <c r="L91" s="116"/>
      <c r="M91" s="116"/>
      <c r="N91" s="171"/>
      <c r="O91" s="171"/>
      <c r="P91" s="171"/>
      <c r="Q91" s="171"/>
      <c r="R91" s="20"/>
    </row>
    <row r="92" spans="1:25" s="121" customFormat="1" ht="18.75" customHeight="1" x14ac:dyDescent="0.3">
      <c r="A92" s="117"/>
      <c r="B92" s="172"/>
      <c r="C92" s="118"/>
      <c r="D92" s="118"/>
      <c r="E92" s="118"/>
      <c r="F92" s="118"/>
      <c r="G92" s="118"/>
      <c r="H92" s="118"/>
      <c r="I92" s="118"/>
      <c r="J92" s="116"/>
      <c r="K92" s="116"/>
      <c r="L92" s="116"/>
      <c r="M92" s="116"/>
      <c r="N92" s="171"/>
      <c r="O92" s="171"/>
      <c r="P92" s="171"/>
      <c r="Q92" s="171"/>
      <c r="R92" s="119"/>
      <c r="S92" s="120"/>
      <c r="T92" s="120"/>
      <c r="U92" s="120"/>
    </row>
    <row r="93" spans="1:25" s="125" customFormat="1" ht="42" customHeight="1" x14ac:dyDescent="0.25">
      <c r="A93" s="122">
        <v>1</v>
      </c>
      <c r="B93" s="210" t="s">
        <v>145</v>
      </c>
      <c r="C93" s="210"/>
      <c r="D93" s="210"/>
      <c r="E93" s="210"/>
      <c r="F93" s="210"/>
      <c r="G93" s="210"/>
      <c r="H93" s="210"/>
      <c r="I93" s="210"/>
      <c r="J93" s="210"/>
      <c r="K93" s="210"/>
      <c r="L93" s="210"/>
      <c r="M93" s="210"/>
      <c r="N93" s="210"/>
      <c r="O93" s="210"/>
      <c r="P93" s="210"/>
      <c r="Q93" s="210"/>
      <c r="R93" s="123"/>
      <c r="S93" s="124"/>
      <c r="T93" s="124"/>
      <c r="U93" s="124"/>
    </row>
    <row r="94" spans="1:25" s="19" customFormat="1" ht="21" customHeight="1" x14ac:dyDescent="0.2">
      <c r="A94" s="122">
        <v>2</v>
      </c>
      <c r="B94" s="216" t="s">
        <v>148</v>
      </c>
      <c r="C94" s="216"/>
      <c r="D94" s="216"/>
      <c r="E94" s="216"/>
      <c r="F94" s="216"/>
      <c r="G94" s="216"/>
      <c r="H94" s="216"/>
      <c r="I94" s="216"/>
      <c r="J94" s="216"/>
      <c r="K94" s="216"/>
      <c r="L94" s="216"/>
      <c r="M94" s="216"/>
      <c r="N94" s="216"/>
      <c r="O94" s="216"/>
      <c r="P94" s="216"/>
      <c r="Q94" s="216"/>
      <c r="R94" s="124"/>
      <c r="S94" s="124"/>
      <c r="T94" s="124"/>
      <c r="U94" s="124"/>
      <c r="V94" s="124"/>
      <c r="W94" s="124"/>
      <c r="X94" s="124"/>
      <c r="Y94" s="124"/>
    </row>
    <row r="95" spans="1:25" s="19" customFormat="1" ht="31.5" customHeight="1" x14ac:dyDescent="0.2">
      <c r="A95" s="122">
        <v>3</v>
      </c>
      <c r="B95" s="220" t="s">
        <v>83</v>
      </c>
      <c r="C95" s="220"/>
      <c r="D95" s="220"/>
      <c r="E95" s="220"/>
      <c r="F95" s="220"/>
      <c r="G95" s="220"/>
      <c r="H95" s="220"/>
      <c r="I95" s="220"/>
      <c r="J95" s="220"/>
      <c r="K95" s="220"/>
      <c r="L95" s="220"/>
      <c r="M95" s="220"/>
      <c r="N95" s="220"/>
      <c r="O95" s="220"/>
      <c r="P95" s="220"/>
      <c r="Q95" s="220"/>
      <c r="R95" s="126"/>
      <c r="S95" s="127"/>
      <c r="T95" s="127"/>
      <c r="U95" s="127"/>
    </row>
    <row r="96" spans="1:25" s="19" customFormat="1" ht="177.75" customHeight="1" x14ac:dyDescent="0.2">
      <c r="A96" s="122">
        <v>4</v>
      </c>
      <c r="B96" s="222" t="s">
        <v>84</v>
      </c>
      <c r="C96" s="222"/>
      <c r="D96" s="222"/>
      <c r="E96" s="222"/>
      <c r="F96" s="222"/>
      <c r="G96" s="222"/>
      <c r="H96" s="222"/>
      <c r="I96" s="222"/>
      <c r="J96" s="222"/>
      <c r="K96" s="222"/>
      <c r="L96" s="222"/>
      <c r="M96" s="222"/>
      <c r="N96" s="222"/>
      <c r="O96" s="222"/>
      <c r="P96" s="222"/>
      <c r="Q96" s="222"/>
      <c r="R96" s="20"/>
    </row>
    <row r="97" spans="1:26" s="19" customFormat="1" ht="58.5" customHeight="1" x14ac:dyDescent="0.2">
      <c r="A97" s="122">
        <v>5</v>
      </c>
      <c r="B97" s="222" t="s">
        <v>143</v>
      </c>
      <c r="C97" s="222"/>
      <c r="D97" s="222"/>
      <c r="E97" s="222"/>
      <c r="F97" s="222"/>
      <c r="G97" s="222"/>
      <c r="H97" s="222"/>
      <c r="I97" s="222"/>
      <c r="J97" s="222"/>
      <c r="K97" s="222"/>
      <c r="L97" s="222"/>
      <c r="M97" s="222"/>
      <c r="N97" s="222"/>
      <c r="O97" s="222"/>
      <c r="P97" s="222"/>
      <c r="Q97" s="222"/>
      <c r="R97" s="20"/>
    </row>
    <row r="98" spans="1:26" s="19" customFormat="1" ht="31.5" customHeight="1" x14ac:dyDescent="0.2">
      <c r="A98" s="122">
        <v>6</v>
      </c>
      <c r="B98" s="223" t="s">
        <v>85</v>
      </c>
      <c r="C98" s="223"/>
      <c r="D98" s="223"/>
      <c r="E98" s="223"/>
      <c r="F98" s="223"/>
      <c r="G98" s="223"/>
      <c r="H98" s="223"/>
      <c r="I98" s="223"/>
      <c r="J98" s="223"/>
      <c r="K98" s="223"/>
      <c r="L98" s="223"/>
      <c r="M98" s="223"/>
      <c r="N98" s="223"/>
      <c r="O98" s="223"/>
      <c r="P98" s="223"/>
      <c r="Q98" s="223"/>
      <c r="R98" s="20"/>
    </row>
    <row r="99" spans="1:26" s="19" customFormat="1" ht="45" customHeight="1" x14ac:dyDescent="0.2">
      <c r="A99" s="122">
        <v>7</v>
      </c>
      <c r="B99" s="224" t="s">
        <v>97</v>
      </c>
      <c r="C99" s="224"/>
      <c r="D99" s="224"/>
      <c r="E99" s="224"/>
      <c r="F99" s="224"/>
      <c r="G99" s="224"/>
      <c r="H99" s="224"/>
      <c r="I99" s="224"/>
      <c r="J99" s="224"/>
      <c r="K99" s="224"/>
      <c r="L99" s="224"/>
      <c r="M99" s="224"/>
      <c r="N99" s="224"/>
      <c r="O99" s="224"/>
      <c r="P99" s="224"/>
      <c r="Q99" s="224"/>
      <c r="R99" s="157"/>
      <c r="S99" s="157"/>
      <c r="T99" s="157"/>
      <c r="U99" s="157"/>
      <c r="V99" s="157"/>
      <c r="W99" s="157"/>
      <c r="X99" s="157"/>
      <c r="Y99" s="157"/>
      <c r="Z99" s="157"/>
    </row>
    <row r="100" spans="1:26" s="19" customFormat="1" ht="49.5" customHeight="1" x14ac:dyDescent="0.2">
      <c r="A100" s="122">
        <v>8</v>
      </c>
      <c r="B100" s="220" t="s">
        <v>86</v>
      </c>
      <c r="C100" s="220"/>
      <c r="D100" s="220"/>
      <c r="E100" s="220"/>
      <c r="F100" s="220"/>
      <c r="G100" s="220"/>
      <c r="H100" s="220"/>
      <c r="I100" s="220"/>
      <c r="J100" s="220"/>
      <c r="K100" s="220"/>
      <c r="L100" s="220"/>
      <c r="M100" s="220"/>
      <c r="N100" s="220"/>
      <c r="O100" s="220"/>
      <c r="P100" s="220"/>
      <c r="Q100" s="220"/>
      <c r="R100" s="20"/>
    </row>
    <row r="101" spans="1:26" ht="34.5" customHeight="1" thickBot="1" x14ac:dyDescent="0.25">
      <c r="A101" s="122">
        <v>9</v>
      </c>
      <c r="B101" s="223" t="s">
        <v>87</v>
      </c>
      <c r="C101" s="223"/>
      <c r="D101" s="223"/>
      <c r="E101" s="223"/>
      <c r="F101" s="223"/>
      <c r="G101" s="223"/>
      <c r="H101" s="223"/>
      <c r="I101" s="223"/>
      <c r="J101" s="223"/>
      <c r="K101" s="223"/>
      <c r="L101" s="223"/>
      <c r="M101" s="223"/>
      <c r="N101" s="223"/>
      <c r="O101" s="223"/>
      <c r="P101" s="223"/>
      <c r="Q101" s="223"/>
      <c r="R101" s="128"/>
      <c r="S101" s="129"/>
      <c r="T101" s="129"/>
      <c r="U101" s="130"/>
      <c r="V101" s="130"/>
      <c r="W101" s="130"/>
      <c r="X101" s="130"/>
      <c r="Y101" s="130"/>
    </row>
    <row r="102" spans="1:26" ht="84" customHeight="1" x14ac:dyDescent="0.2">
      <c r="A102" s="122">
        <v>10</v>
      </c>
      <c r="B102" s="201" t="s">
        <v>88</v>
      </c>
      <c r="C102" s="202"/>
      <c r="D102" s="202"/>
      <c r="E102" s="202"/>
      <c r="F102" s="202"/>
      <c r="G102" s="202"/>
      <c r="H102" s="202"/>
      <c r="I102" s="202"/>
      <c r="J102" s="202"/>
      <c r="K102" s="202"/>
      <c r="L102" s="202"/>
      <c r="M102" s="202"/>
      <c r="N102" s="202"/>
      <c r="O102" s="202"/>
      <c r="P102" s="202"/>
      <c r="Q102" s="203"/>
      <c r="R102" s="128"/>
      <c r="S102" s="129"/>
      <c r="T102" s="129"/>
      <c r="U102" s="130"/>
      <c r="V102" s="130"/>
      <c r="W102" s="130"/>
      <c r="X102" s="130"/>
      <c r="Y102" s="130"/>
    </row>
    <row r="103" spans="1:26" ht="307.5" customHeight="1" x14ac:dyDescent="0.2">
      <c r="A103" s="122"/>
      <c r="B103" s="173"/>
      <c r="C103" s="204" t="s">
        <v>144</v>
      </c>
      <c r="D103" s="205"/>
      <c r="E103" s="205"/>
      <c r="F103" s="205"/>
      <c r="G103" s="205"/>
      <c r="H103" s="205"/>
      <c r="I103" s="205"/>
      <c r="J103" s="205"/>
      <c r="K103" s="205"/>
      <c r="L103" s="205"/>
      <c r="M103" s="205"/>
      <c r="N103" s="205"/>
      <c r="O103" s="205"/>
      <c r="P103" s="205"/>
      <c r="Q103" s="206"/>
      <c r="R103" s="128"/>
      <c r="S103" s="129"/>
      <c r="T103" s="129"/>
      <c r="U103" s="130"/>
      <c r="V103" s="130"/>
      <c r="W103" s="130"/>
      <c r="X103" s="130"/>
      <c r="Y103" s="130"/>
    </row>
    <row r="104" spans="1:26" s="131" customFormat="1" ht="345" customHeight="1" thickBot="1" x14ac:dyDescent="0.3">
      <c r="A104" s="122"/>
      <c r="B104" s="207" t="s">
        <v>99</v>
      </c>
      <c r="C104" s="208"/>
      <c r="D104" s="208"/>
      <c r="E104" s="208"/>
      <c r="F104" s="208"/>
      <c r="G104" s="208"/>
      <c r="H104" s="208"/>
      <c r="I104" s="208"/>
      <c r="J104" s="208"/>
      <c r="K104" s="208"/>
      <c r="L104" s="208"/>
      <c r="M104" s="208"/>
      <c r="N104" s="208"/>
      <c r="O104" s="208"/>
      <c r="P104" s="208"/>
      <c r="Q104" s="209"/>
      <c r="R104" s="20"/>
    </row>
    <row r="105" spans="1:26" s="131" customFormat="1" ht="57" customHeight="1" x14ac:dyDescent="0.25">
      <c r="A105" s="122">
        <v>11</v>
      </c>
      <c r="B105" s="221" t="s">
        <v>89</v>
      </c>
      <c r="C105" s="221"/>
      <c r="D105" s="221"/>
      <c r="E105" s="221"/>
      <c r="F105" s="221"/>
      <c r="G105" s="221"/>
      <c r="H105" s="221"/>
      <c r="I105" s="221"/>
      <c r="J105" s="221"/>
      <c r="K105" s="221"/>
      <c r="L105" s="221"/>
      <c r="M105" s="221"/>
      <c r="N105" s="221"/>
      <c r="O105" s="221"/>
      <c r="P105" s="221"/>
      <c r="Q105" s="221"/>
      <c r="R105" s="20"/>
    </row>
    <row r="106" spans="1:26" s="132" customFormat="1" ht="29.25" customHeight="1" x14ac:dyDescent="0.25">
      <c r="A106" s="122">
        <v>12</v>
      </c>
      <c r="B106" s="221" t="s">
        <v>90</v>
      </c>
      <c r="C106" s="221"/>
      <c r="D106" s="221"/>
      <c r="E106" s="221"/>
      <c r="F106" s="221"/>
      <c r="G106" s="221"/>
      <c r="H106" s="221"/>
      <c r="I106" s="221"/>
      <c r="J106" s="221"/>
      <c r="K106" s="221"/>
      <c r="L106" s="221"/>
      <c r="M106" s="221"/>
      <c r="N106" s="221"/>
      <c r="O106" s="221"/>
      <c r="P106" s="221"/>
      <c r="Q106" s="221"/>
      <c r="R106" s="96"/>
    </row>
    <row r="107" spans="1:26" s="134" customFormat="1" ht="29.25" customHeight="1" x14ac:dyDescent="0.2">
      <c r="A107" s="122">
        <v>13</v>
      </c>
      <c r="B107" s="221" t="s">
        <v>91</v>
      </c>
      <c r="C107" s="221"/>
      <c r="D107" s="221"/>
      <c r="E107" s="221"/>
      <c r="F107" s="221"/>
      <c r="G107" s="221"/>
      <c r="H107" s="221"/>
      <c r="I107" s="221"/>
      <c r="J107" s="221"/>
      <c r="K107" s="221"/>
      <c r="L107" s="221"/>
      <c r="M107" s="221"/>
      <c r="N107" s="221"/>
      <c r="O107" s="221"/>
      <c r="P107" s="221"/>
      <c r="Q107" s="221"/>
      <c r="R107" s="133"/>
    </row>
    <row r="108" spans="1:26" x14ac:dyDescent="0.2">
      <c r="A108" s="122">
        <v>14</v>
      </c>
      <c r="B108" s="221" t="s">
        <v>92</v>
      </c>
      <c r="C108" s="221"/>
      <c r="D108" s="221"/>
      <c r="E108" s="221"/>
      <c r="F108" s="221"/>
      <c r="G108" s="221"/>
      <c r="H108" s="221"/>
      <c r="I108" s="221"/>
      <c r="J108" s="221"/>
      <c r="K108" s="221"/>
      <c r="L108" s="221"/>
      <c r="M108" s="221"/>
      <c r="N108" s="221"/>
      <c r="O108" s="221"/>
      <c r="P108" s="221"/>
      <c r="Q108" s="221"/>
    </row>
    <row r="109" spans="1:26" x14ac:dyDescent="0.25">
      <c r="A109" s="135"/>
      <c r="C109" s="132"/>
      <c r="D109" s="132"/>
      <c r="E109" s="132"/>
      <c r="F109" s="132"/>
      <c r="G109" s="132"/>
      <c r="H109" s="132"/>
      <c r="I109" s="132"/>
      <c r="J109" s="132"/>
      <c r="K109" s="132"/>
      <c r="L109" s="132"/>
      <c r="M109" s="132"/>
      <c r="N109" s="132"/>
      <c r="O109" s="132"/>
      <c r="P109" s="132"/>
      <c r="Q109" s="132"/>
    </row>
    <row r="110" spans="1:26" x14ac:dyDescent="0.25">
      <c r="A110" s="135"/>
      <c r="B110" s="137"/>
      <c r="C110" s="138"/>
      <c r="D110" s="139"/>
      <c r="E110" s="174"/>
      <c r="F110" s="174"/>
      <c r="G110" s="174"/>
      <c r="H110" s="174"/>
      <c r="I110" s="174"/>
      <c r="J110" s="132"/>
      <c r="K110" s="132"/>
      <c r="L110" s="132"/>
      <c r="M110" s="132"/>
      <c r="N110" s="132"/>
      <c r="O110" s="132"/>
      <c r="P110" s="132"/>
      <c r="Q110" s="132"/>
    </row>
    <row r="111" spans="1:26" ht="27.75" customHeight="1" x14ac:dyDescent="0.25">
      <c r="A111" s="135"/>
      <c r="B111" s="143"/>
      <c r="C111" s="138"/>
      <c r="D111" s="139"/>
      <c r="E111" s="175"/>
      <c r="F111" s="175"/>
      <c r="G111" s="175"/>
      <c r="H111" s="175"/>
      <c r="I111" s="175"/>
      <c r="J111" s="176"/>
      <c r="K111" s="176"/>
      <c r="L111" s="176"/>
      <c r="M111" s="176"/>
      <c r="N111" s="132"/>
      <c r="O111" s="132"/>
      <c r="P111" s="132"/>
      <c r="Q111" s="132"/>
    </row>
    <row r="112" spans="1:26" ht="27.75" customHeight="1" x14ac:dyDescent="0.25">
      <c r="A112" s="135"/>
      <c r="B112" s="143"/>
      <c r="C112" s="138"/>
      <c r="D112" s="139"/>
      <c r="E112" s="175"/>
      <c r="F112" s="175"/>
      <c r="G112" s="175"/>
      <c r="H112" s="175"/>
      <c r="I112" s="175"/>
      <c r="J112" s="176"/>
      <c r="K112" s="176"/>
      <c r="L112" s="176"/>
      <c r="M112" s="176"/>
      <c r="N112" s="132"/>
      <c r="O112" s="132"/>
      <c r="P112" s="132"/>
      <c r="Q112" s="132"/>
    </row>
    <row r="113" spans="1:18" ht="27.75" customHeight="1" x14ac:dyDescent="0.25">
      <c r="A113" s="135"/>
      <c r="B113" s="143"/>
      <c r="C113" s="138"/>
      <c r="D113" s="139"/>
      <c r="E113" s="141"/>
      <c r="F113" s="141"/>
      <c r="G113" s="141"/>
      <c r="H113" s="141"/>
      <c r="I113" s="141"/>
      <c r="J113" s="142"/>
      <c r="K113" s="142"/>
      <c r="L113" s="142"/>
      <c r="M113" s="142"/>
      <c r="P113" s="97"/>
    </row>
    <row r="114" spans="1:18" ht="27.75" customHeight="1" x14ac:dyDescent="0.25">
      <c r="A114" s="135"/>
      <c r="B114" s="143"/>
      <c r="C114" s="138"/>
      <c r="D114" s="139"/>
      <c r="E114" s="141"/>
      <c r="F114" s="141"/>
      <c r="G114" s="141"/>
      <c r="H114" s="141"/>
      <c r="I114" s="141"/>
      <c r="J114" s="142"/>
      <c r="K114" s="142"/>
      <c r="L114" s="142"/>
      <c r="M114" s="142"/>
      <c r="P114" s="97"/>
    </row>
    <row r="115" spans="1:18" ht="27.75" customHeight="1" x14ac:dyDescent="0.25">
      <c r="A115" s="135"/>
      <c r="B115" s="140"/>
      <c r="C115" s="138"/>
      <c r="D115" s="139"/>
      <c r="E115" s="141"/>
      <c r="F115" s="141"/>
      <c r="G115" s="141"/>
      <c r="H115" s="141"/>
      <c r="I115" s="141"/>
      <c r="J115" s="142"/>
      <c r="K115" s="142"/>
      <c r="L115" s="142"/>
      <c r="M115" s="142"/>
      <c r="P115" s="97"/>
    </row>
    <row r="116" spans="1:18" ht="27.75" customHeight="1" x14ac:dyDescent="0.25">
      <c r="A116" s="135"/>
      <c r="B116" s="144"/>
      <c r="C116" s="138"/>
      <c r="D116" s="139"/>
      <c r="E116" s="141"/>
      <c r="F116" s="141"/>
      <c r="G116" s="141"/>
      <c r="H116" s="141"/>
      <c r="I116" s="141"/>
      <c r="J116" s="142"/>
      <c r="K116" s="142"/>
      <c r="L116" s="142"/>
      <c r="M116" s="142"/>
      <c r="P116" s="97"/>
    </row>
    <row r="117" spans="1:18" ht="27.75" customHeight="1" x14ac:dyDescent="0.25">
      <c r="A117" s="135"/>
      <c r="B117" s="145"/>
      <c r="C117" s="138"/>
      <c r="D117" s="139"/>
      <c r="E117" s="146"/>
      <c r="F117" s="146"/>
      <c r="G117" s="146"/>
      <c r="H117" s="146"/>
      <c r="I117" s="146"/>
      <c r="J117" s="142"/>
      <c r="K117" s="142"/>
      <c r="L117" s="142"/>
      <c r="M117" s="142"/>
      <c r="P117" s="97"/>
      <c r="R117" s="97"/>
    </row>
    <row r="118" spans="1:18" ht="27.75" customHeight="1" x14ac:dyDescent="0.25">
      <c r="A118" s="135"/>
      <c r="B118" s="140"/>
      <c r="C118" s="138"/>
      <c r="D118" s="139"/>
      <c r="E118" s="146"/>
      <c r="F118" s="146"/>
      <c r="G118" s="146"/>
      <c r="H118" s="146"/>
      <c r="I118" s="146"/>
      <c r="J118" s="142"/>
      <c r="K118" s="142"/>
      <c r="L118" s="142"/>
      <c r="M118" s="142"/>
      <c r="P118" s="97"/>
      <c r="R118" s="97"/>
    </row>
    <row r="119" spans="1:18" ht="27.75" customHeight="1" x14ac:dyDescent="0.2">
      <c r="A119" s="135"/>
      <c r="B119" s="147"/>
      <c r="C119" s="147"/>
      <c r="D119" s="147"/>
      <c r="E119" s="146"/>
      <c r="F119" s="146"/>
      <c r="G119" s="146"/>
      <c r="H119" s="146"/>
      <c r="I119" s="146"/>
      <c r="J119" s="142"/>
      <c r="K119" s="142"/>
      <c r="L119" s="142"/>
      <c r="M119" s="142"/>
      <c r="P119" s="97"/>
      <c r="R119" s="97"/>
    </row>
    <row r="120" spans="1:18" ht="27.75" customHeight="1" x14ac:dyDescent="0.2">
      <c r="A120" s="135"/>
      <c r="B120" s="136"/>
      <c r="C120" s="97"/>
      <c r="D120" s="97"/>
      <c r="E120" s="97"/>
      <c r="F120" s="97"/>
      <c r="G120" s="97"/>
      <c r="H120" s="97"/>
      <c r="I120" s="97"/>
      <c r="J120" s="97"/>
      <c r="K120" s="97"/>
      <c r="L120" s="97"/>
      <c r="P120" s="97"/>
      <c r="R120" s="97"/>
    </row>
    <row r="121" spans="1:18" ht="43.5" customHeight="1" x14ac:dyDescent="0.2">
      <c r="A121" s="135"/>
      <c r="B121" s="218"/>
      <c r="C121" s="218"/>
      <c r="D121" s="97"/>
      <c r="E121" s="97"/>
      <c r="F121" s="97"/>
      <c r="G121" s="97"/>
      <c r="H121" s="97"/>
      <c r="I121" s="97"/>
      <c r="J121" s="97"/>
      <c r="K121" s="97"/>
      <c r="L121" s="97"/>
      <c r="P121" s="97"/>
      <c r="R121" s="97"/>
    </row>
    <row r="122" spans="1:18" ht="18.75" x14ac:dyDescent="0.2">
      <c r="A122" s="135"/>
      <c r="B122" s="219"/>
      <c r="C122" s="219"/>
      <c r="D122" s="219"/>
      <c r="E122" s="219"/>
      <c r="F122" s="219"/>
      <c r="G122" s="219"/>
      <c r="H122" s="219"/>
      <c r="I122" s="219"/>
      <c r="J122" s="97"/>
      <c r="K122" s="97"/>
      <c r="L122" s="97"/>
      <c r="P122" s="97"/>
      <c r="R122" s="97"/>
    </row>
    <row r="123" spans="1:18" ht="12.75" x14ac:dyDescent="0.2">
      <c r="A123" s="135"/>
      <c r="B123" s="136"/>
      <c r="C123" s="97"/>
      <c r="D123" s="97"/>
      <c r="E123" s="97"/>
      <c r="F123" s="97"/>
      <c r="G123" s="97"/>
      <c r="H123" s="97"/>
      <c r="I123" s="97"/>
      <c r="J123" s="97"/>
      <c r="K123" s="97"/>
      <c r="L123" s="97"/>
      <c r="P123" s="97"/>
      <c r="R123" s="97"/>
    </row>
    <row r="124" spans="1:18" ht="12.75" x14ac:dyDescent="0.2">
      <c r="A124" s="135"/>
      <c r="B124" s="136"/>
      <c r="C124" s="97"/>
      <c r="D124" s="97"/>
      <c r="E124" s="97"/>
      <c r="F124" s="97"/>
      <c r="G124" s="97"/>
      <c r="H124" s="97"/>
      <c r="I124" s="97"/>
      <c r="J124" s="97"/>
      <c r="K124" s="97"/>
      <c r="L124" s="97"/>
      <c r="P124" s="97"/>
      <c r="R124" s="97"/>
    </row>
    <row r="125" spans="1:18" x14ac:dyDescent="0.25">
      <c r="B125" s="136"/>
      <c r="C125" s="97"/>
      <c r="D125" s="97"/>
      <c r="E125" s="97"/>
      <c r="F125" s="97"/>
      <c r="G125" s="97"/>
      <c r="H125" s="97"/>
      <c r="I125" s="97"/>
      <c r="J125" s="97"/>
      <c r="K125" s="97"/>
      <c r="L125" s="97"/>
      <c r="P125" s="97"/>
      <c r="R125" s="97"/>
    </row>
    <row r="126" spans="1:18" x14ac:dyDescent="0.25">
      <c r="B126" s="136"/>
      <c r="C126" s="97"/>
      <c r="D126" s="97"/>
      <c r="E126" s="97"/>
      <c r="F126" s="97"/>
      <c r="G126" s="97"/>
      <c r="H126" s="97"/>
      <c r="I126" s="97"/>
      <c r="J126" s="97"/>
      <c r="K126" s="97"/>
      <c r="L126" s="97"/>
      <c r="P126" s="97"/>
    </row>
    <row r="127" spans="1:18" x14ac:dyDescent="0.25">
      <c r="R127" s="97"/>
    </row>
    <row r="128" spans="1:18" x14ac:dyDescent="0.25">
      <c r="A128" s="135"/>
    </row>
    <row r="129" spans="1:18" x14ac:dyDescent="0.25">
      <c r="R129" s="97"/>
    </row>
    <row r="130" spans="1:18" x14ac:dyDescent="0.25">
      <c r="B130" s="136"/>
      <c r="C130" s="97"/>
      <c r="D130" s="97"/>
      <c r="E130" s="97"/>
      <c r="F130" s="97"/>
      <c r="G130" s="97"/>
      <c r="H130" s="97"/>
      <c r="I130" s="97"/>
      <c r="J130" s="97"/>
      <c r="K130" s="97"/>
      <c r="L130" s="97"/>
      <c r="P130" s="97"/>
    </row>
    <row r="142" spans="1:18" x14ac:dyDescent="0.25">
      <c r="R142" s="97"/>
    </row>
    <row r="143" spans="1:18" x14ac:dyDescent="0.25">
      <c r="A143" s="135"/>
      <c r="R143" s="97"/>
    </row>
    <row r="144" spans="1:18" x14ac:dyDescent="0.25">
      <c r="A144" s="135"/>
      <c r="R144" s="97"/>
    </row>
    <row r="145" spans="1:18" ht="12.75" x14ac:dyDescent="0.2">
      <c r="A145" s="135"/>
      <c r="B145" s="136"/>
      <c r="C145" s="97"/>
      <c r="D145" s="97"/>
      <c r="E145" s="97"/>
      <c r="F145" s="97"/>
      <c r="G145" s="97"/>
      <c r="H145" s="97"/>
      <c r="I145" s="97"/>
      <c r="J145" s="97"/>
      <c r="K145" s="97"/>
      <c r="L145" s="97"/>
      <c r="P145" s="97"/>
      <c r="R145" s="97"/>
    </row>
    <row r="146" spans="1:18" ht="12.75" x14ac:dyDescent="0.2">
      <c r="A146" s="135"/>
      <c r="B146" s="136"/>
      <c r="C146" s="97"/>
      <c r="D146" s="97"/>
      <c r="E146" s="97"/>
      <c r="F146" s="97"/>
      <c r="G146" s="97"/>
      <c r="H146" s="97"/>
      <c r="I146" s="97"/>
      <c r="J146" s="97"/>
      <c r="K146" s="97"/>
      <c r="L146" s="97"/>
      <c r="P146" s="97"/>
      <c r="R146" s="97"/>
    </row>
    <row r="147" spans="1:18" ht="12.75" x14ac:dyDescent="0.2">
      <c r="A147" s="135"/>
      <c r="B147" s="136"/>
      <c r="C147" s="97"/>
      <c r="D147" s="97"/>
      <c r="E147" s="97"/>
      <c r="F147" s="97"/>
      <c r="G147" s="97"/>
      <c r="H147" s="97"/>
      <c r="I147" s="97"/>
      <c r="J147" s="97"/>
      <c r="K147" s="97"/>
      <c r="L147" s="97"/>
      <c r="P147" s="97"/>
      <c r="R147" s="97"/>
    </row>
    <row r="148" spans="1:18" ht="12.75" x14ac:dyDescent="0.2">
      <c r="A148" s="135"/>
      <c r="B148" s="136"/>
      <c r="C148" s="97"/>
      <c r="D148" s="97"/>
      <c r="E148" s="97"/>
      <c r="F148" s="97"/>
      <c r="G148" s="97"/>
      <c r="H148" s="97"/>
      <c r="I148" s="97"/>
      <c r="J148" s="97"/>
      <c r="K148" s="97"/>
      <c r="L148" s="97"/>
      <c r="P148" s="97"/>
      <c r="R148" s="97"/>
    </row>
    <row r="149" spans="1:18" ht="12.75" x14ac:dyDescent="0.2">
      <c r="A149" s="135"/>
      <c r="B149" s="136"/>
      <c r="C149" s="97"/>
      <c r="D149" s="97"/>
      <c r="E149" s="97"/>
      <c r="F149" s="97"/>
      <c r="G149" s="97"/>
      <c r="H149" s="97"/>
      <c r="I149" s="97"/>
      <c r="J149" s="97"/>
      <c r="K149" s="97"/>
      <c r="L149" s="97"/>
      <c r="P149" s="97"/>
      <c r="R149" s="97"/>
    </row>
    <row r="150" spans="1:18" ht="12.75" x14ac:dyDescent="0.2">
      <c r="A150" s="135"/>
      <c r="B150" s="136"/>
      <c r="C150" s="97"/>
      <c r="D150" s="97"/>
      <c r="E150" s="97"/>
      <c r="F150" s="97"/>
      <c r="G150" s="97"/>
      <c r="H150" s="97"/>
      <c r="I150" s="97"/>
      <c r="J150" s="97"/>
      <c r="K150" s="97"/>
      <c r="L150" s="97"/>
      <c r="P150" s="97"/>
      <c r="R150" s="97"/>
    </row>
    <row r="151" spans="1:18" ht="12.75" x14ac:dyDescent="0.2">
      <c r="A151" s="135"/>
      <c r="B151" s="136"/>
      <c r="C151" s="97"/>
      <c r="D151" s="97"/>
      <c r="E151" s="97"/>
      <c r="F151" s="97"/>
      <c r="G151" s="97"/>
      <c r="H151" s="97"/>
      <c r="I151" s="97"/>
      <c r="J151" s="97"/>
      <c r="K151" s="97"/>
      <c r="L151" s="97"/>
      <c r="P151" s="97"/>
      <c r="R151" s="97"/>
    </row>
    <row r="152" spans="1:18" ht="12.75" x14ac:dyDescent="0.2">
      <c r="A152" s="135"/>
      <c r="B152" s="136"/>
      <c r="C152" s="97"/>
      <c r="D152" s="97"/>
      <c r="E152" s="97"/>
      <c r="F152" s="97"/>
      <c r="G152" s="97"/>
      <c r="H152" s="97"/>
      <c r="I152" s="97"/>
      <c r="J152" s="97"/>
      <c r="K152" s="97"/>
      <c r="L152" s="97"/>
      <c r="P152" s="97"/>
      <c r="R152" s="97"/>
    </row>
    <row r="153" spans="1:18" ht="12.75" x14ac:dyDescent="0.2">
      <c r="A153" s="135"/>
      <c r="B153" s="136"/>
      <c r="C153" s="97"/>
      <c r="D153" s="97"/>
      <c r="E153" s="97"/>
      <c r="F153" s="97"/>
      <c r="G153" s="97"/>
      <c r="H153" s="97"/>
      <c r="I153" s="97"/>
      <c r="J153" s="97"/>
      <c r="K153" s="97"/>
      <c r="L153" s="97"/>
      <c r="P153" s="97"/>
      <c r="R153" s="97"/>
    </row>
    <row r="154" spans="1:18" ht="12.75" x14ac:dyDescent="0.2">
      <c r="A154" s="135"/>
      <c r="B154" s="136"/>
      <c r="C154" s="97"/>
      <c r="D154" s="97"/>
      <c r="E154" s="97"/>
      <c r="F154" s="97"/>
      <c r="G154" s="97"/>
      <c r="H154" s="97"/>
      <c r="I154" s="97"/>
      <c r="J154" s="97"/>
      <c r="K154" s="97"/>
      <c r="L154" s="97"/>
      <c r="P154" s="97"/>
      <c r="R154" s="97"/>
    </row>
    <row r="155" spans="1:18" ht="12.75" x14ac:dyDescent="0.2">
      <c r="A155" s="135"/>
      <c r="B155" s="136"/>
      <c r="C155" s="97"/>
      <c r="D155" s="97"/>
      <c r="E155" s="97"/>
      <c r="F155" s="97"/>
      <c r="G155" s="97"/>
      <c r="H155" s="97"/>
      <c r="I155" s="97"/>
      <c r="J155" s="97"/>
      <c r="K155" s="97"/>
      <c r="L155" s="97"/>
      <c r="P155" s="97"/>
      <c r="R155" s="97"/>
    </row>
    <row r="156" spans="1:18" ht="12.75" x14ac:dyDescent="0.2">
      <c r="A156" s="135"/>
      <c r="B156" s="136"/>
      <c r="C156" s="97"/>
      <c r="D156" s="97"/>
      <c r="E156" s="97"/>
      <c r="F156" s="97"/>
      <c r="G156" s="97"/>
      <c r="H156" s="97"/>
      <c r="I156" s="97"/>
      <c r="J156" s="97"/>
      <c r="K156" s="97"/>
      <c r="L156" s="97"/>
      <c r="P156" s="97"/>
      <c r="R156" s="97"/>
    </row>
    <row r="157" spans="1:18" ht="12.75" x14ac:dyDescent="0.2">
      <c r="A157" s="135"/>
      <c r="B157" s="136"/>
      <c r="C157" s="97"/>
      <c r="D157" s="97"/>
      <c r="E157" s="97"/>
      <c r="F157" s="97"/>
      <c r="G157" s="97"/>
      <c r="H157" s="97"/>
      <c r="I157" s="97"/>
      <c r="J157" s="97"/>
      <c r="K157" s="97"/>
      <c r="L157" s="97"/>
      <c r="P157" s="97"/>
      <c r="R157" s="97"/>
    </row>
    <row r="158" spans="1:18" ht="12.75" x14ac:dyDescent="0.2">
      <c r="A158" s="135"/>
      <c r="B158" s="136"/>
      <c r="C158" s="97"/>
      <c r="D158" s="97"/>
      <c r="E158" s="97"/>
      <c r="F158" s="97"/>
      <c r="G158" s="97"/>
      <c r="H158" s="97"/>
      <c r="I158" s="97"/>
      <c r="J158" s="97"/>
      <c r="K158" s="97"/>
      <c r="L158" s="97"/>
      <c r="P158" s="97"/>
      <c r="R158" s="97"/>
    </row>
    <row r="159" spans="1:18" ht="12.75" x14ac:dyDescent="0.2">
      <c r="A159" s="135"/>
      <c r="B159" s="136"/>
      <c r="C159" s="97"/>
      <c r="D159" s="97"/>
      <c r="E159" s="97"/>
      <c r="F159" s="97"/>
      <c r="G159" s="97"/>
      <c r="H159" s="97"/>
      <c r="I159" s="97"/>
      <c r="J159" s="97"/>
      <c r="K159" s="97"/>
      <c r="L159" s="97"/>
      <c r="P159" s="97"/>
      <c r="R159" s="97"/>
    </row>
    <row r="160" spans="1:18" ht="12.75" x14ac:dyDescent="0.2">
      <c r="A160" s="135"/>
      <c r="B160" s="136"/>
      <c r="C160" s="97"/>
      <c r="D160" s="97"/>
      <c r="E160" s="97"/>
      <c r="F160" s="97"/>
      <c r="G160" s="97"/>
      <c r="H160" s="97"/>
      <c r="I160" s="97"/>
      <c r="J160" s="97"/>
      <c r="K160" s="97"/>
      <c r="L160" s="97"/>
      <c r="P160" s="97"/>
      <c r="R160" s="97"/>
    </row>
    <row r="161" spans="1:18" ht="12.75" x14ac:dyDescent="0.2">
      <c r="A161" s="135"/>
      <c r="B161" s="136"/>
      <c r="C161" s="97"/>
      <c r="D161" s="97"/>
      <c r="E161" s="97"/>
      <c r="F161" s="97"/>
      <c r="G161" s="97"/>
      <c r="H161" s="97"/>
      <c r="I161" s="97"/>
      <c r="J161" s="97"/>
      <c r="K161" s="97"/>
      <c r="L161" s="97"/>
      <c r="P161" s="97"/>
      <c r="R161" s="97"/>
    </row>
    <row r="162" spans="1:18" ht="12.75" x14ac:dyDescent="0.2">
      <c r="A162" s="135"/>
      <c r="B162" s="136"/>
      <c r="C162" s="97"/>
      <c r="D162" s="97"/>
      <c r="E162" s="97"/>
      <c r="F162" s="97"/>
      <c r="G162" s="97"/>
      <c r="H162" s="97"/>
      <c r="I162" s="97"/>
      <c r="J162" s="97"/>
      <c r="K162" s="97"/>
      <c r="L162" s="97"/>
      <c r="P162" s="97"/>
      <c r="R162" s="97"/>
    </row>
    <row r="163" spans="1:18" ht="12.75" x14ac:dyDescent="0.2">
      <c r="A163" s="135"/>
      <c r="B163" s="136"/>
      <c r="C163" s="97"/>
      <c r="D163" s="97"/>
      <c r="E163" s="97"/>
      <c r="F163" s="97"/>
      <c r="G163" s="97"/>
      <c r="H163" s="97"/>
      <c r="I163" s="97"/>
      <c r="J163" s="97"/>
      <c r="K163" s="97"/>
      <c r="L163" s="97"/>
      <c r="P163" s="97"/>
      <c r="R163" s="97"/>
    </row>
    <row r="164" spans="1:18" ht="12.75" x14ac:dyDescent="0.2">
      <c r="A164" s="135"/>
      <c r="B164" s="136"/>
      <c r="C164" s="97"/>
      <c r="D164" s="97"/>
      <c r="E164" s="97"/>
      <c r="F164" s="97"/>
      <c r="G164" s="97"/>
      <c r="H164" s="97"/>
      <c r="I164" s="97"/>
      <c r="J164" s="97"/>
      <c r="K164" s="97"/>
      <c r="L164" s="97"/>
      <c r="P164" s="97"/>
      <c r="R164" s="97"/>
    </row>
    <row r="165" spans="1:18" ht="12.75" x14ac:dyDescent="0.2">
      <c r="A165" s="135"/>
      <c r="B165" s="136"/>
      <c r="C165" s="97"/>
      <c r="D165" s="97"/>
      <c r="E165" s="97"/>
      <c r="F165" s="97"/>
      <c r="G165" s="97"/>
      <c r="H165" s="97"/>
      <c r="I165" s="97"/>
      <c r="J165" s="97"/>
      <c r="K165" s="97"/>
      <c r="L165" s="97"/>
      <c r="P165" s="97"/>
      <c r="R165" s="97"/>
    </row>
    <row r="166" spans="1:18" ht="12.75" x14ac:dyDescent="0.2">
      <c r="A166" s="135"/>
      <c r="B166" s="136"/>
      <c r="C166" s="97"/>
      <c r="D166" s="97"/>
      <c r="E166" s="97"/>
      <c r="F166" s="97"/>
      <c r="G166" s="97"/>
      <c r="H166" s="97"/>
      <c r="I166" s="97"/>
      <c r="J166" s="97"/>
      <c r="K166" s="97"/>
      <c r="L166" s="97"/>
      <c r="P166" s="97"/>
      <c r="R166" s="97"/>
    </row>
    <row r="167" spans="1:18" ht="12.75" x14ac:dyDescent="0.2">
      <c r="A167" s="135"/>
      <c r="B167" s="136"/>
      <c r="C167" s="97"/>
      <c r="D167" s="97"/>
      <c r="E167" s="97"/>
      <c r="F167" s="97"/>
      <c r="G167" s="97"/>
      <c r="H167" s="97"/>
      <c r="I167" s="97"/>
      <c r="J167" s="97"/>
      <c r="K167" s="97"/>
      <c r="L167" s="97"/>
      <c r="P167" s="97"/>
      <c r="R167" s="97"/>
    </row>
    <row r="168" spans="1:18" ht="12.75" x14ac:dyDescent="0.2">
      <c r="A168" s="135"/>
      <c r="B168" s="136"/>
      <c r="C168" s="97"/>
      <c r="D168" s="97"/>
      <c r="E168" s="97"/>
      <c r="F168" s="97"/>
      <c r="G168" s="97"/>
      <c r="H168" s="97"/>
      <c r="I168" s="97"/>
      <c r="J168" s="97"/>
      <c r="K168" s="97"/>
      <c r="L168" s="97"/>
      <c r="P168" s="97"/>
      <c r="R168" s="97"/>
    </row>
    <row r="169" spans="1:18" ht="12.75" x14ac:dyDescent="0.2">
      <c r="A169" s="135"/>
      <c r="B169" s="136"/>
      <c r="C169" s="97"/>
      <c r="D169" s="97"/>
      <c r="E169" s="97"/>
      <c r="F169" s="97"/>
      <c r="G169" s="97"/>
      <c r="H169" s="97"/>
      <c r="I169" s="97"/>
      <c r="J169" s="97"/>
      <c r="K169" s="97"/>
      <c r="L169" s="97"/>
      <c r="P169" s="97"/>
      <c r="R169" s="97"/>
    </row>
    <row r="170" spans="1:18" ht="12.75" x14ac:dyDescent="0.2">
      <c r="A170" s="135"/>
      <c r="B170" s="136"/>
      <c r="C170" s="97"/>
      <c r="D170" s="97"/>
      <c r="E170" s="97"/>
      <c r="F170" s="97"/>
      <c r="G170" s="97"/>
      <c r="H170" s="97"/>
      <c r="I170" s="97"/>
      <c r="J170" s="97"/>
      <c r="K170" s="97"/>
      <c r="L170" s="97"/>
      <c r="P170" s="97"/>
      <c r="R170" s="97"/>
    </row>
    <row r="171" spans="1:18" ht="12.75" x14ac:dyDescent="0.2">
      <c r="A171" s="135"/>
      <c r="B171" s="136"/>
      <c r="C171" s="97"/>
      <c r="D171" s="97"/>
      <c r="E171" s="97"/>
      <c r="F171" s="97"/>
      <c r="G171" s="97"/>
      <c r="H171" s="97"/>
      <c r="I171" s="97"/>
      <c r="J171" s="97"/>
      <c r="K171" s="97"/>
      <c r="L171" s="97"/>
      <c r="P171" s="97"/>
      <c r="R171" s="97"/>
    </row>
    <row r="172" spans="1:18" ht="12.75" x14ac:dyDescent="0.2">
      <c r="A172" s="135"/>
      <c r="B172" s="136"/>
      <c r="C172" s="97"/>
      <c r="D172" s="97"/>
      <c r="E172" s="97"/>
      <c r="F172" s="97"/>
      <c r="G172" s="97"/>
      <c r="H172" s="97"/>
      <c r="I172" s="97"/>
      <c r="J172" s="97"/>
      <c r="K172" s="97"/>
      <c r="L172" s="97"/>
      <c r="P172" s="97"/>
      <c r="R172" s="97"/>
    </row>
    <row r="173" spans="1:18" ht="12.75" x14ac:dyDescent="0.2">
      <c r="A173" s="135"/>
      <c r="B173" s="136"/>
      <c r="C173" s="97"/>
      <c r="D173" s="97"/>
      <c r="E173" s="97"/>
      <c r="F173" s="97"/>
      <c r="G173" s="97"/>
      <c r="H173" s="97"/>
      <c r="I173" s="97"/>
      <c r="J173" s="97"/>
      <c r="K173" s="97"/>
      <c r="L173" s="97"/>
      <c r="P173" s="97"/>
      <c r="R173" s="97"/>
    </row>
    <row r="174" spans="1:18" ht="12.75" x14ac:dyDescent="0.2">
      <c r="A174" s="135"/>
      <c r="B174" s="136"/>
      <c r="C174" s="97"/>
      <c r="D174" s="97"/>
      <c r="E174" s="97"/>
      <c r="F174" s="97"/>
      <c r="G174" s="97"/>
      <c r="H174" s="97"/>
      <c r="I174" s="97"/>
      <c r="J174" s="97"/>
      <c r="K174" s="97"/>
      <c r="L174" s="97"/>
      <c r="P174" s="97"/>
      <c r="R174" s="97"/>
    </row>
    <row r="175" spans="1:18" ht="12.75" x14ac:dyDescent="0.2">
      <c r="A175" s="135"/>
      <c r="B175" s="136"/>
      <c r="C175" s="97"/>
      <c r="D175" s="97"/>
      <c r="E175" s="97"/>
      <c r="F175" s="97"/>
      <c r="G175" s="97"/>
      <c r="H175" s="97"/>
      <c r="I175" s="97"/>
      <c r="J175" s="97"/>
      <c r="K175" s="97"/>
      <c r="L175" s="97"/>
      <c r="P175" s="97"/>
      <c r="R175" s="97"/>
    </row>
    <row r="176" spans="1:18" ht="12.75" x14ac:dyDescent="0.2">
      <c r="A176" s="135"/>
      <c r="B176" s="136"/>
      <c r="C176" s="97"/>
      <c r="D176" s="97"/>
      <c r="E176" s="97"/>
      <c r="F176" s="97"/>
      <c r="G176" s="97"/>
      <c r="H176" s="97"/>
      <c r="I176" s="97"/>
      <c r="J176" s="97"/>
      <c r="K176" s="97"/>
      <c r="L176" s="97"/>
      <c r="P176" s="97"/>
      <c r="R176" s="97"/>
    </row>
    <row r="177" spans="1:18" ht="12.75" x14ac:dyDescent="0.2">
      <c r="A177" s="135"/>
      <c r="B177" s="136"/>
      <c r="C177" s="97"/>
      <c r="D177" s="97"/>
      <c r="E177" s="97"/>
      <c r="F177" s="97"/>
      <c r="G177" s="97"/>
      <c r="H177" s="97"/>
      <c r="I177" s="97"/>
      <c r="J177" s="97"/>
      <c r="K177" s="97"/>
      <c r="L177" s="97"/>
      <c r="P177" s="97"/>
      <c r="R177" s="97"/>
    </row>
    <row r="178" spans="1:18" ht="12.75" x14ac:dyDescent="0.2">
      <c r="A178" s="135"/>
      <c r="B178" s="136"/>
      <c r="C178" s="97"/>
      <c r="D178" s="97"/>
      <c r="E178" s="97"/>
      <c r="F178" s="97"/>
      <c r="G178" s="97"/>
      <c r="H178" s="97"/>
      <c r="I178" s="97"/>
      <c r="J178" s="97"/>
      <c r="K178" s="97"/>
      <c r="L178" s="97"/>
      <c r="P178" s="97"/>
      <c r="R178" s="97"/>
    </row>
    <row r="179" spans="1:18" ht="12.75" x14ac:dyDescent="0.2">
      <c r="A179" s="135"/>
      <c r="B179" s="136"/>
      <c r="C179" s="97"/>
      <c r="D179" s="97"/>
      <c r="E179" s="97"/>
      <c r="F179" s="97"/>
      <c r="G179" s="97"/>
      <c r="H179" s="97"/>
      <c r="I179" s="97"/>
      <c r="J179" s="97"/>
      <c r="K179" s="97"/>
      <c r="L179" s="97"/>
      <c r="P179" s="97"/>
      <c r="R179" s="97"/>
    </row>
    <row r="180" spans="1:18" ht="12.75" x14ac:dyDescent="0.2">
      <c r="A180" s="135"/>
      <c r="B180" s="136"/>
      <c r="C180" s="97"/>
      <c r="D180" s="97"/>
      <c r="E180" s="97"/>
      <c r="F180" s="97"/>
      <c r="G180" s="97"/>
      <c r="H180" s="97"/>
      <c r="I180" s="97"/>
      <c r="J180" s="97"/>
      <c r="K180" s="97"/>
      <c r="L180" s="97"/>
      <c r="P180" s="97"/>
      <c r="R180" s="97"/>
    </row>
    <row r="181" spans="1:18" ht="12.75" x14ac:dyDescent="0.2">
      <c r="A181" s="135"/>
      <c r="B181" s="136"/>
      <c r="C181" s="97"/>
      <c r="D181" s="97"/>
      <c r="E181" s="97"/>
      <c r="F181" s="97"/>
      <c r="G181" s="97"/>
      <c r="H181" s="97"/>
      <c r="I181" s="97"/>
      <c r="J181" s="97"/>
      <c r="K181" s="97"/>
      <c r="L181" s="97"/>
      <c r="P181" s="97"/>
      <c r="R181" s="97"/>
    </row>
    <row r="182" spans="1:18" ht="12.75" x14ac:dyDescent="0.2">
      <c r="A182" s="135"/>
      <c r="B182" s="136"/>
      <c r="C182" s="97"/>
      <c r="D182" s="97"/>
      <c r="E182" s="97"/>
      <c r="F182" s="97"/>
      <c r="G182" s="97"/>
      <c r="H182" s="97"/>
      <c r="I182" s="97"/>
      <c r="J182" s="97"/>
      <c r="K182" s="97"/>
      <c r="L182" s="97"/>
      <c r="P182" s="97"/>
      <c r="R182" s="97"/>
    </row>
    <row r="183" spans="1:18" ht="12.75" x14ac:dyDescent="0.2">
      <c r="A183" s="135"/>
      <c r="B183" s="136"/>
      <c r="C183" s="97"/>
      <c r="D183" s="97"/>
      <c r="E183" s="97"/>
      <c r="F183" s="97"/>
      <c r="G183" s="97"/>
      <c r="H183" s="97"/>
      <c r="I183" s="97"/>
      <c r="J183" s="97"/>
      <c r="K183" s="97"/>
      <c r="L183" s="97"/>
      <c r="P183" s="97"/>
      <c r="R183" s="97"/>
    </row>
    <row r="184" spans="1:18" ht="12.75" x14ac:dyDescent="0.2">
      <c r="A184" s="135"/>
      <c r="B184" s="136"/>
      <c r="C184" s="97"/>
      <c r="D184" s="97"/>
      <c r="E184" s="97"/>
      <c r="F184" s="97"/>
      <c r="G184" s="97"/>
      <c r="H184" s="97"/>
      <c r="I184" s="97"/>
      <c r="J184" s="97"/>
      <c r="K184" s="97"/>
      <c r="L184" s="97"/>
      <c r="P184" s="97"/>
      <c r="R184" s="97"/>
    </row>
    <row r="185" spans="1:18" ht="12.75" x14ac:dyDescent="0.2">
      <c r="A185" s="135"/>
      <c r="B185" s="136"/>
      <c r="C185" s="97"/>
      <c r="D185" s="97"/>
      <c r="E185" s="97"/>
      <c r="F185" s="97"/>
      <c r="G185" s="97"/>
      <c r="H185" s="97"/>
      <c r="I185" s="97"/>
      <c r="J185" s="97"/>
      <c r="K185" s="97"/>
      <c r="L185" s="97"/>
      <c r="P185" s="97"/>
      <c r="R185" s="97"/>
    </row>
    <row r="186" spans="1:18" x14ac:dyDescent="0.25">
      <c r="B186" s="136"/>
      <c r="C186" s="97"/>
      <c r="D186" s="97"/>
      <c r="E186" s="97"/>
      <c r="F186" s="97"/>
      <c r="G186" s="97"/>
      <c r="H186" s="97"/>
      <c r="I186" s="97"/>
      <c r="J186" s="97"/>
      <c r="K186" s="97"/>
      <c r="L186" s="97"/>
      <c r="P186" s="97"/>
      <c r="R186" s="97"/>
    </row>
    <row r="187" spans="1:18" x14ac:dyDescent="0.25">
      <c r="B187" s="136"/>
      <c r="C187" s="97"/>
      <c r="D187" s="97"/>
      <c r="E187" s="97"/>
      <c r="F187" s="97"/>
      <c r="G187" s="97"/>
      <c r="H187" s="97"/>
      <c r="I187" s="97"/>
      <c r="J187" s="97"/>
      <c r="K187" s="97"/>
      <c r="L187" s="97"/>
      <c r="P187" s="97"/>
    </row>
    <row r="188" spans="1:18" x14ac:dyDescent="0.25">
      <c r="R188" s="97"/>
    </row>
    <row r="189" spans="1:18" x14ac:dyDescent="0.25">
      <c r="A189" s="135"/>
    </row>
    <row r="190" spans="1:18" x14ac:dyDescent="0.25">
      <c r="R190" s="97"/>
    </row>
    <row r="191" spans="1:18" x14ac:dyDescent="0.25">
      <c r="B191" s="136"/>
      <c r="C191" s="97"/>
      <c r="D191" s="97"/>
      <c r="E191" s="97"/>
      <c r="F191" s="97"/>
      <c r="G191" s="97"/>
      <c r="H191" s="97"/>
      <c r="I191" s="97"/>
      <c r="J191" s="97"/>
      <c r="K191" s="97"/>
      <c r="L191" s="97"/>
      <c r="P191" s="97"/>
    </row>
  </sheetData>
  <mergeCells count="39">
    <mergeCell ref="A1:C1"/>
    <mergeCell ref="A3:C3"/>
    <mergeCell ref="A5:C5"/>
    <mergeCell ref="B121:C121"/>
    <mergeCell ref="B122:I122"/>
    <mergeCell ref="B95:Q95"/>
    <mergeCell ref="B106:Q106"/>
    <mergeCell ref="B107:Q107"/>
    <mergeCell ref="B108:Q108"/>
    <mergeCell ref="B105:Q105"/>
    <mergeCell ref="B96:Q96"/>
    <mergeCell ref="B97:Q97"/>
    <mergeCell ref="B98:Q98"/>
    <mergeCell ref="B99:Q99"/>
    <mergeCell ref="B100:Q100"/>
    <mergeCell ref="B101:Q101"/>
    <mergeCell ref="B102:Q102"/>
    <mergeCell ref="C103:Q103"/>
    <mergeCell ref="B104:Q104"/>
    <mergeCell ref="B93:Q93"/>
    <mergeCell ref="J12:J13"/>
    <mergeCell ref="K12:M12"/>
    <mergeCell ref="B87:Q87"/>
    <mergeCell ref="B89:Q89"/>
    <mergeCell ref="H12:H13"/>
    <mergeCell ref="I12:I13"/>
    <mergeCell ref="F12:F13"/>
    <mergeCell ref="B94:Q94"/>
    <mergeCell ref="A7:Q7"/>
    <mergeCell ref="A8:Q8"/>
    <mergeCell ref="A9:Q9"/>
    <mergeCell ref="A12:A13"/>
    <mergeCell ref="B12:B13"/>
    <mergeCell ref="C12:C13"/>
    <mergeCell ref="D12:D13"/>
    <mergeCell ref="E12:E13"/>
    <mergeCell ref="N12:P12"/>
    <mergeCell ref="Q12:Q13"/>
    <mergeCell ref="G12:G13"/>
  </mergeCells>
  <pageMargins left="0.70866141732283472" right="0.70866141732283472" top="0.74803149606299213" bottom="0.74803149606299213" header="0.31496062992125984" footer="0.31496062992125984"/>
  <pageSetup paperSize="9" scale="40" fitToHeight="0" orientation="landscape" r:id="rId1"/>
  <headerFooter>
    <oddFooter>Страница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РС </vt:lpstr>
      <vt:lpstr>'РС '!Область_печати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2025-03-04T09:27:51Z</dcterms:modified>
</cp:coreProperties>
</file>