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64011"/>
  <bookViews>
    <workbookView xWindow="0" yWindow="0" windowWidth="22260" windowHeight="9645" tabRatio="846"/>
  </bookViews>
  <sheets>
    <sheet name="расчет в рассылку " sheetId="13" r:id="rId1"/>
  </sheets>
  <definedNames>
    <definedName name="_xlnm._FilterDatabase" localSheetId="0" hidden="1">'расчет в рассылку '!$B$14:$Q$118</definedName>
    <definedName name="_xlnm.Print_Area" localSheetId="0">'расчет в рассылку '!$A$1:$Q$186</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46" i="13" l="1"/>
  <c r="N26" i="13"/>
  <c r="N16" i="13"/>
  <c r="N153" i="13"/>
  <c r="N147" i="13"/>
  <c r="N137" i="13"/>
  <c r="N132" i="13"/>
  <c r="N128" i="13"/>
  <c r="N119" i="13"/>
  <c r="N99" i="13"/>
  <c r="N71" i="13"/>
  <c r="O71" i="13"/>
  <c r="O119" i="13" l="1"/>
  <c r="H120" i="13" l="1"/>
  <c r="G120" i="13"/>
  <c r="H125" i="13" l="1"/>
  <c r="G125" i="13"/>
  <c r="M126" i="13"/>
  <c r="I126" i="13"/>
  <c r="O126" i="13" s="1"/>
  <c r="M125" i="13"/>
  <c r="N126" i="13" l="1"/>
  <c r="P126" i="13" s="1"/>
  <c r="I125" i="13"/>
  <c r="M45" i="13"/>
  <c r="I45" i="13"/>
  <c r="O45" i="13" s="1"/>
  <c r="M44" i="13"/>
  <c r="I44" i="13"/>
  <c r="O44" i="13" s="1"/>
  <c r="M40" i="13"/>
  <c r="M41" i="13"/>
  <c r="M42" i="13"/>
  <c r="M43" i="13"/>
  <c r="I40" i="13"/>
  <c r="N40" i="13" s="1"/>
  <c r="I41" i="13"/>
  <c r="N41" i="13" s="1"/>
  <c r="I42" i="13"/>
  <c r="N42" i="13" s="1"/>
  <c r="I43" i="13"/>
  <c r="N43" i="13" s="1"/>
  <c r="O125" i="13" l="1"/>
  <c r="N125" i="13"/>
  <c r="O43" i="13"/>
  <c r="P43" i="13" s="1"/>
  <c r="N45" i="13"/>
  <c r="P45" i="13" s="1"/>
  <c r="N44" i="13"/>
  <c r="P44" i="13" s="1"/>
  <c r="O42" i="13"/>
  <c r="P42" i="13" s="1"/>
  <c r="O41" i="13"/>
  <c r="P41" i="13" s="1"/>
  <c r="O40" i="13"/>
  <c r="P40" i="13" s="1"/>
  <c r="I17" i="13"/>
  <c r="P125" i="13" l="1"/>
  <c r="M67" i="13"/>
  <c r="M68" i="13"/>
  <c r="M69" i="13"/>
  <c r="M70" i="13"/>
  <c r="M89" i="13"/>
  <c r="I146" i="13"/>
  <c r="O146" i="13" s="1"/>
  <c r="I145" i="13"/>
  <c r="O145" i="13" s="1"/>
  <c r="I144" i="13"/>
  <c r="O144" i="13" s="1"/>
  <c r="I143" i="13"/>
  <c r="O143" i="13" s="1"/>
  <c r="I142" i="13"/>
  <c r="O142" i="13" s="1"/>
  <c r="I141" i="13"/>
  <c r="N141" i="13" s="1"/>
  <c r="I140" i="13"/>
  <c r="O140" i="13" s="1"/>
  <c r="I139" i="13"/>
  <c r="N139" i="13" s="1"/>
  <c r="I138" i="13"/>
  <c r="O138" i="13" s="1"/>
  <c r="G148" i="13"/>
  <c r="H148" i="13"/>
  <c r="M151" i="13"/>
  <c r="M150" i="13"/>
  <c r="M149" i="13"/>
  <c r="M148" i="13"/>
  <c r="M146" i="13"/>
  <c r="M145" i="13"/>
  <c r="M144" i="13"/>
  <c r="M143" i="13"/>
  <c r="M142" i="13"/>
  <c r="M141" i="13"/>
  <c r="M140" i="13"/>
  <c r="M139" i="13"/>
  <c r="M138" i="13"/>
  <c r="M136" i="13"/>
  <c r="M135" i="13"/>
  <c r="M134" i="13"/>
  <c r="M133" i="13"/>
  <c r="M131" i="13"/>
  <c r="M130" i="13"/>
  <c r="M129" i="13"/>
  <c r="I68" i="13"/>
  <c r="N68" i="13" s="1"/>
  <c r="I67" i="13"/>
  <c r="O67" i="13" s="1"/>
  <c r="I69" i="13"/>
  <c r="N69" i="13" s="1"/>
  <c r="I70" i="13"/>
  <c r="N70" i="13" s="1"/>
  <c r="M111" i="13"/>
  <c r="M112" i="13"/>
  <c r="M113" i="13"/>
  <c r="M114" i="13"/>
  <c r="M115" i="13"/>
  <c r="M116" i="13"/>
  <c r="M117" i="13"/>
  <c r="M118" i="13"/>
  <c r="M104" i="13"/>
  <c r="M105" i="13"/>
  <c r="M106" i="13"/>
  <c r="M107" i="13"/>
  <c r="M108" i="13"/>
  <c r="M109" i="13"/>
  <c r="M110" i="13"/>
  <c r="I105" i="13"/>
  <c r="O105" i="13" s="1"/>
  <c r="I111" i="13"/>
  <c r="O111" i="13" s="1"/>
  <c r="I112" i="13"/>
  <c r="N112" i="13" s="1"/>
  <c r="I113" i="13"/>
  <c r="N113" i="13" s="1"/>
  <c r="I114" i="13"/>
  <c r="N114" i="13" s="1"/>
  <c r="I115" i="13"/>
  <c r="O115" i="13" s="1"/>
  <c r="I116" i="13"/>
  <c r="N116" i="13" s="1"/>
  <c r="I117" i="13"/>
  <c r="N117" i="13" s="1"/>
  <c r="I118" i="13"/>
  <c r="N118" i="13" s="1"/>
  <c r="N140" i="13" l="1"/>
  <c r="P140" i="13" s="1"/>
  <c r="O139" i="13"/>
  <c r="P139" i="13" s="1"/>
  <c r="N143" i="13"/>
  <c r="O70" i="13"/>
  <c r="O68" i="13"/>
  <c r="P68" i="13" s="1"/>
  <c r="N67" i="13"/>
  <c r="P67" i="13" s="1"/>
  <c r="P70" i="13"/>
  <c r="N138" i="13"/>
  <c r="O69" i="13"/>
  <c r="P69" i="13" s="1"/>
  <c r="P143" i="13"/>
  <c r="N144" i="13"/>
  <c r="P144" i="13" s="1"/>
  <c r="N145" i="13"/>
  <c r="P145" i="13" s="1"/>
  <c r="N146" i="13"/>
  <c r="P146" i="13" s="1"/>
  <c r="O141" i="13"/>
  <c r="P141" i="13" s="1"/>
  <c r="N142" i="13"/>
  <c r="P142" i="13" s="1"/>
  <c r="O114" i="13"/>
  <c r="P114" i="13" s="1"/>
  <c r="O112" i="13"/>
  <c r="P112" i="13" s="1"/>
  <c r="N111" i="13"/>
  <c r="P111" i="13" s="1"/>
  <c r="O113" i="13"/>
  <c r="P113" i="13" s="1"/>
  <c r="O116" i="13"/>
  <c r="P116" i="13" s="1"/>
  <c r="O117" i="13"/>
  <c r="P117" i="13" s="1"/>
  <c r="N115" i="13"/>
  <c r="P115" i="13" s="1"/>
  <c r="O118" i="13"/>
  <c r="P118" i="13" s="1"/>
  <c r="N105" i="13"/>
  <c r="P105" i="13" s="1"/>
  <c r="I109" i="13"/>
  <c r="I110" i="13"/>
  <c r="I104" i="13"/>
  <c r="I106" i="13"/>
  <c r="I107" i="13"/>
  <c r="I108" i="13"/>
  <c r="M103" i="13"/>
  <c r="I103" i="13"/>
  <c r="O103" i="13" s="1"/>
  <c r="M102" i="13"/>
  <c r="I102" i="13"/>
  <c r="O102" i="13" s="1"/>
  <c r="M101" i="13"/>
  <c r="I101" i="13"/>
  <c r="N101" i="13" s="1"/>
  <c r="M100" i="13"/>
  <c r="I100" i="13"/>
  <c r="O100" i="13" s="1"/>
  <c r="L63" i="13"/>
  <c r="M63" i="13" s="1"/>
  <c r="L52" i="13"/>
  <c r="L47" i="13"/>
  <c r="M57" i="13"/>
  <c r="M58" i="13"/>
  <c r="M59" i="13"/>
  <c r="M60" i="13"/>
  <c r="M61" i="13"/>
  <c r="M62" i="13"/>
  <c r="M64" i="13"/>
  <c r="M65" i="13"/>
  <c r="I59" i="13"/>
  <c r="N59" i="13" s="1"/>
  <c r="I60" i="13"/>
  <c r="N60" i="13" s="1"/>
  <c r="I61" i="13"/>
  <c r="N61" i="13" s="1"/>
  <c r="I62" i="13"/>
  <c r="N62" i="13" s="1"/>
  <c r="I63" i="13"/>
  <c r="N63" i="13" s="1"/>
  <c r="I64" i="13"/>
  <c r="O64" i="13" s="1"/>
  <c r="I65" i="13"/>
  <c r="N65" i="13" s="1"/>
  <c r="I57" i="13"/>
  <c r="N57" i="13" s="1"/>
  <c r="I58" i="13"/>
  <c r="N58" i="13" s="1"/>
  <c r="P138" i="13" l="1"/>
  <c r="O137" i="13"/>
  <c r="O110" i="13"/>
  <c r="N110" i="13"/>
  <c r="N108" i="13"/>
  <c r="O108" i="13"/>
  <c r="N107" i="13"/>
  <c r="O107" i="13"/>
  <c r="P107" i="13" s="1"/>
  <c r="O109" i="13"/>
  <c r="N109" i="13"/>
  <c r="O106" i="13"/>
  <c r="N106" i="13"/>
  <c r="N104" i="13"/>
  <c r="O104" i="13"/>
  <c r="O59" i="13"/>
  <c r="P59" i="13" s="1"/>
  <c r="N64" i="13"/>
  <c r="P64" i="13" s="1"/>
  <c r="O63" i="13"/>
  <c r="P63" i="13" s="1"/>
  <c r="O101" i="13"/>
  <c r="P101" i="13" s="1"/>
  <c r="N102" i="13"/>
  <c r="P102" i="13" s="1"/>
  <c r="N100" i="13"/>
  <c r="N103" i="13"/>
  <c r="P103" i="13" s="1"/>
  <c r="O58" i="13"/>
  <c r="P58" i="13" s="1"/>
  <c r="O57" i="13"/>
  <c r="P57" i="13" s="1"/>
  <c r="O61" i="13"/>
  <c r="P61" i="13" s="1"/>
  <c r="O62" i="13"/>
  <c r="P62" i="13" s="1"/>
  <c r="O65" i="13"/>
  <c r="P65" i="13" s="1"/>
  <c r="O60" i="13"/>
  <c r="P60" i="13" s="1"/>
  <c r="P137" i="13" l="1"/>
  <c r="P100" i="13"/>
  <c r="O99" i="13"/>
  <c r="P99" i="13" s="1"/>
  <c r="P106" i="13"/>
  <c r="P110" i="13"/>
  <c r="P108" i="13"/>
  <c r="P104" i="13"/>
  <c r="P109" i="13"/>
  <c r="M66" i="13" l="1"/>
  <c r="I66" i="13"/>
  <c r="O66" i="13" s="1"/>
  <c r="M56" i="13"/>
  <c r="I56" i="13"/>
  <c r="N56" i="13" s="1"/>
  <c r="M55" i="13"/>
  <c r="I55" i="13"/>
  <c r="N55" i="13" s="1"/>
  <c r="M54" i="13"/>
  <c r="I54" i="13"/>
  <c r="O54" i="13" s="1"/>
  <c r="M53" i="13"/>
  <c r="I53" i="13"/>
  <c r="O53" i="13" s="1"/>
  <c r="M52" i="13"/>
  <c r="I52" i="13"/>
  <c r="O52" i="13" s="1"/>
  <c r="M51" i="13"/>
  <c r="I51" i="13"/>
  <c r="N51" i="13" s="1"/>
  <c r="M50" i="13"/>
  <c r="I50" i="13"/>
  <c r="O50" i="13" s="1"/>
  <c r="M49" i="13"/>
  <c r="I49" i="13"/>
  <c r="O49" i="13" s="1"/>
  <c r="M48" i="13"/>
  <c r="I48" i="13"/>
  <c r="O48" i="13" s="1"/>
  <c r="M47" i="13"/>
  <c r="I47" i="13"/>
  <c r="O47" i="13" s="1"/>
  <c r="O51" i="13" l="1"/>
  <c r="P51" i="13" s="1"/>
  <c r="N48" i="13"/>
  <c r="P48" i="13" s="1"/>
  <c r="N52" i="13"/>
  <c r="P52" i="13" s="1"/>
  <c r="O55" i="13"/>
  <c r="P55" i="13" s="1"/>
  <c r="N53" i="13"/>
  <c r="P53" i="13" s="1"/>
  <c r="O56" i="13"/>
  <c r="P56" i="13" s="1"/>
  <c r="N47" i="13"/>
  <c r="N50" i="13"/>
  <c r="P50" i="13" s="1"/>
  <c r="N66" i="13"/>
  <c r="P66" i="13" s="1"/>
  <c r="N49" i="13"/>
  <c r="P49" i="13" s="1"/>
  <c r="N54" i="13"/>
  <c r="P54" i="13" s="1"/>
  <c r="M122" i="13"/>
  <c r="M123" i="13"/>
  <c r="M124" i="13"/>
  <c r="H122" i="13"/>
  <c r="G122" i="13"/>
  <c r="F122" i="13"/>
  <c r="F120" i="13" s="1"/>
  <c r="M120" i="13"/>
  <c r="M121" i="13"/>
  <c r="I121" i="13"/>
  <c r="O121" i="13" s="1"/>
  <c r="I123" i="13"/>
  <c r="N123" i="13" s="1"/>
  <c r="I124" i="13"/>
  <c r="N124" i="13" s="1"/>
  <c r="F148" i="13"/>
  <c r="I149" i="13"/>
  <c r="I150" i="13"/>
  <c r="I151" i="13"/>
  <c r="P47" i="13" l="1"/>
  <c r="O46" i="13"/>
  <c r="N151" i="13"/>
  <c r="O151" i="13"/>
  <c r="O150" i="13"/>
  <c r="N150" i="13"/>
  <c r="O149" i="13"/>
  <c r="N149" i="13"/>
  <c r="I120" i="13"/>
  <c r="N120" i="13" s="1"/>
  <c r="I122" i="13"/>
  <c r="N122" i="13" s="1"/>
  <c r="O124" i="13"/>
  <c r="P124" i="13" s="1"/>
  <c r="O123" i="13"/>
  <c r="P123" i="13" s="1"/>
  <c r="N121" i="13"/>
  <c r="P121" i="13" s="1"/>
  <c r="O120" i="13" l="1"/>
  <c r="P120" i="13" s="1"/>
  <c r="P46" i="13"/>
  <c r="O122" i="13"/>
  <c r="P122" i="13" s="1"/>
  <c r="P151" i="13"/>
  <c r="P149" i="13"/>
  <c r="P150" i="13"/>
  <c r="G136" i="13"/>
  <c r="H136" i="13"/>
  <c r="F136" i="13"/>
  <c r="G133" i="13"/>
  <c r="H133" i="13"/>
  <c r="F133" i="13"/>
  <c r="I148" i="13"/>
  <c r="P119" i="13" l="1"/>
  <c r="O148" i="13"/>
  <c r="O147" i="13" s="1"/>
  <c r="N148" i="13"/>
  <c r="I134" i="13"/>
  <c r="I135" i="13"/>
  <c r="I136" i="13"/>
  <c r="I130" i="13"/>
  <c r="I131" i="13"/>
  <c r="M98" i="13"/>
  <c r="H93" i="13"/>
  <c r="G93" i="13"/>
  <c r="F93" i="13"/>
  <c r="M94" i="13"/>
  <c r="M95" i="13"/>
  <c r="M96" i="13"/>
  <c r="M97" i="13"/>
  <c r="H96" i="13"/>
  <c r="G96" i="13"/>
  <c r="F96" i="13"/>
  <c r="H97" i="13"/>
  <c r="G97" i="13"/>
  <c r="F97" i="13"/>
  <c r="I94" i="13"/>
  <c r="N94" i="13" s="1"/>
  <c r="I95" i="13"/>
  <c r="N95" i="13" s="1"/>
  <c r="I98" i="13"/>
  <c r="N98" i="13" s="1"/>
  <c r="I89" i="13"/>
  <c r="M90" i="13"/>
  <c r="I90" i="13"/>
  <c r="N90" i="13" s="1"/>
  <c r="I91" i="13"/>
  <c r="N91" i="13" s="1"/>
  <c r="H87" i="13"/>
  <c r="I87" i="13" s="1"/>
  <c r="M86" i="13"/>
  <c r="M87" i="13"/>
  <c r="M88" i="13"/>
  <c r="M91" i="13"/>
  <c r="I88" i="13"/>
  <c r="N88" i="13" s="1"/>
  <c r="F83" i="13"/>
  <c r="H84" i="13"/>
  <c r="H82" i="13" s="1"/>
  <c r="H81" i="13" s="1"/>
  <c r="G84" i="13"/>
  <c r="G82" i="13" s="1"/>
  <c r="G81" i="13" s="1"/>
  <c r="F84" i="13"/>
  <c r="P147" i="13" l="1"/>
  <c r="O89" i="13"/>
  <c r="N89" i="13"/>
  <c r="N136" i="13"/>
  <c r="O136" i="13"/>
  <c r="O135" i="13"/>
  <c r="N135" i="13"/>
  <c r="O131" i="13"/>
  <c r="N131" i="13"/>
  <c r="N134" i="13"/>
  <c r="O134" i="13"/>
  <c r="O130" i="13"/>
  <c r="N130" i="13"/>
  <c r="P148" i="13"/>
  <c r="O98" i="13"/>
  <c r="P98" i="13" s="1"/>
  <c r="O95" i="13"/>
  <c r="P95" i="13" s="1"/>
  <c r="O94" i="13"/>
  <c r="P94" i="13" s="1"/>
  <c r="I97" i="13"/>
  <c r="I96" i="13"/>
  <c r="O90" i="13"/>
  <c r="P90" i="13" s="1"/>
  <c r="O91" i="13"/>
  <c r="P91" i="13" s="1"/>
  <c r="N87" i="13"/>
  <c r="O87" i="13"/>
  <c r="H86" i="13"/>
  <c r="I86" i="13" s="1"/>
  <c r="N86" i="13" s="1"/>
  <c r="O88" i="13"/>
  <c r="P88" i="13" s="1"/>
  <c r="F82" i="13"/>
  <c r="F81" i="13" s="1"/>
  <c r="M77" i="13"/>
  <c r="M78" i="13"/>
  <c r="I77" i="13"/>
  <c r="N77" i="13" s="1"/>
  <c r="I78" i="13"/>
  <c r="N78" i="13" s="1"/>
  <c r="M72" i="13"/>
  <c r="M73" i="13"/>
  <c r="M74" i="13"/>
  <c r="M75" i="13"/>
  <c r="M76" i="13"/>
  <c r="I72" i="13"/>
  <c r="N72" i="13" s="1"/>
  <c r="I73" i="13"/>
  <c r="N73" i="13" s="1"/>
  <c r="I74" i="13"/>
  <c r="N74" i="13" s="1"/>
  <c r="I75" i="13"/>
  <c r="N75" i="13" s="1"/>
  <c r="I76" i="13"/>
  <c r="N76" i="13" s="1"/>
  <c r="M39" i="13"/>
  <c r="I39" i="13"/>
  <c r="N39" i="13" s="1"/>
  <c r="M28" i="13"/>
  <c r="M29" i="13"/>
  <c r="M30" i="13"/>
  <c r="I28" i="13"/>
  <c r="N28" i="13" s="1"/>
  <c r="I29" i="13"/>
  <c r="N29" i="13" s="1"/>
  <c r="I30" i="13"/>
  <c r="O30" i="13" s="1"/>
  <c r="I34" i="13"/>
  <c r="O34" i="13" s="1"/>
  <c r="I35" i="13"/>
  <c r="N35" i="13" s="1"/>
  <c r="I36" i="13"/>
  <c r="O36" i="13" s="1"/>
  <c r="I37" i="13"/>
  <c r="N37" i="13" s="1"/>
  <c r="I38" i="13"/>
  <c r="O38" i="13" s="1"/>
  <c r="M34" i="13"/>
  <c r="M35" i="13"/>
  <c r="M36" i="13"/>
  <c r="M37" i="13"/>
  <c r="M38" i="13"/>
  <c r="P136" i="13" l="1"/>
  <c r="P89" i="13"/>
  <c r="P134" i="13"/>
  <c r="P131" i="13"/>
  <c r="P130" i="13"/>
  <c r="P135" i="13"/>
  <c r="N96" i="13"/>
  <c r="O96" i="13"/>
  <c r="N97" i="13"/>
  <c r="O97" i="13"/>
  <c r="P87" i="13"/>
  <c r="O86" i="13"/>
  <c r="P86" i="13" s="1"/>
  <c r="O78" i="13"/>
  <c r="P78" i="13" s="1"/>
  <c r="O77" i="13"/>
  <c r="P77" i="13" s="1"/>
  <c r="O75" i="13"/>
  <c r="P75" i="13" s="1"/>
  <c r="O73" i="13"/>
  <c r="P73" i="13" s="1"/>
  <c r="O72" i="13"/>
  <c r="O76" i="13"/>
  <c r="P76" i="13" s="1"/>
  <c r="O74" i="13"/>
  <c r="P74" i="13" s="1"/>
  <c r="O39" i="13"/>
  <c r="P39" i="13" s="1"/>
  <c r="N30" i="13"/>
  <c r="P30" i="13" s="1"/>
  <c r="O29" i="13"/>
  <c r="P29" i="13" s="1"/>
  <c r="O28" i="13"/>
  <c r="P28" i="13" s="1"/>
  <c r="O35" i="13"/>
  <c r="P35" i="13" s="1"/>
  <c r="N36" i="13"/>
  <c r="P36" i="13" s="1"/>
  <c r="N34" i="13"/>
  <c r="P34" i="13" s="1"/>
  <c r="N38" i="13"/>
  <c r="P38" i="13" s="1"/>
  <c r="O37" i="13"/>
  <c r="P37" i="13" s="1"/>
  <c r="M33" i="13"/>
  <c r="M32" i="13"/>
  <c r="M31" i="13"/>
  <c r="M27" i="13"/>
  <c r="I33" i="13"/>
  <c r="N33" i="13" s="1"/>
  <c r="I32" i="13"/>
  <c r="O32" i="13" s="1"/>
  <c r="I31" i="13"/>
  <c r="O31" i="13" s="1"/>
  <c r="I27" i="13"/>
  <c r="N27" i="13" s="1"/>
  <c r="L22" i="13"/>
  <c r="M22" i="13" s="1"/>
  <c r="M23" i="13"/>
  <c r="M24" i="13"/>
  <c r="I22" i="13"/>
  <c r="N22" i="13" s="1"/>
  <c r="I23" i="13"/>
  <c r="N23" i="13" s="1"/>
  <c r="I24" i="13"/>
  <c r="O24" i="13" s="1"/>
  <c r="I20" i="13"/>
  <c r="I21" i="13"/>
  <c r="I25" i="13"/>
  <c r="P72" i="13" l="1"/>
  <c r="P71" i="13"/>
  <c r="P97" i="13"/>
  <c r="P96" i="13"/>
  <c r="O27" i="13"/>
  <c r="O33" i="13"/>
  <c r="P33" i="13" s="1"/>
  <c r="N31" i="13"/>
  <c r="P31" i="13" s="1"/>
  <c r="N32" i="13"/>
  <c r="P32" i="13" s="1"/>
  <c r="N24" i="13"/>
  <c r="P24" i="13" s="1"/>
  <c r="O22" i="13"/>
  <c r="P22" i="13" s="1"/>
  <c r="O23" i="13"/>
  <c r="P23" i="13" s="1"/>
  <c r="O26" i="13" l="1"/>
  <c r="P26" i="13"/>
  <c r="P27" i="13"/>
  <c r="I155" i="13"/>
  <c r="I154" i="13"/>
  <c r="I133" i="13"/>
  <c r="I129" i="13"/>
  <c r="I93" i="13"/>
  <c r="I85" i="13"/>
  <c r="I84" i="13"/>
  <c r="I83" i="13"/>
  <c r="I82" i="13"/>
  <c r="I81" i="13"/>
  <c r="I79" i="13" s="1"/>
  <c r="I19" i="13"/>
  <c r="I18" i="13"/>
  <c r="I127" i="13" l="1"/>
  <c r="O133" i="13"/>
  <c r="O132" i="13" s="1"/>
  <c r="N133" i="13"/>
  <c r="O129" i="13"/>
  <c r="O128" i="13" s="1"/>
  <c r="O127" i="13" s="1"/>
  <c r="N129" i="13"/>
  <c r="N127" i="13" s="1"/>
  <c r="O93" i="13"/>
  <c r="O92" i="13" s="1"/>
  <c r="M93" i="13"/>
  <c r="P127" i="13" l="1"/>
  <c r="P128" i="13"/>
  <c r="P132" i="13"/>
  <c r="P129" i="13"/>
  <c r="P133" i="13"/>
  <c r="N93" i="13"/>
  <c r="N155" i="13"/>
  <c r="M155" i="13"/>
  <c r="P93" i="13" l="1"/>
  <c r="N92" i="13"/>
  <c r="P92" i="13" s="1"/>
  <c r="O155" i="13"/>
  <c r="P155" i="13" s="1"/>
  <c r="M21" i="13" l="1"/>
  <c r="M25" i="13"/>
  <c r="N21" i="13"/>
  <c r="N25" i="13"/>
  <c r="M20" i="13"/>
  <c r="N20" i="13"/>
  <c r="O25" i="13" l="1"/>
  <c r="P25" i="13" s="1"/>
  <c r="O21" i="13"/>
  <c r="P21" i="13" s="1"/>
  <c r="O20" i="13"/>
  <c r="P20" i="13" s="1"/>
  <c r="M127" i="13" l="1"/>
  <c r="I15" i="13"/>
  <c r="O154" i="13" l="1"/>
  <c r="O153" i="13" s="1"/>
  <c r="O152" i="13" s="1"/>
  <c r="N154" i="13"/>
  <c r="N152" i="13" s="1"/>
  <c r="M154" i="13"/>
  <c r="O85" i="13"/>
  <c r="N85" i="13"/>
  <c r="M85" i="13"/>
  <c r="O84" i="13"/>
  <c r="N84" i="13"/>
  <c r="M84" i="13"/>
  <c r="O83" i="13"/>
  <c r="N83" i="13"/>
  <c r="M83" i="13"/>
  <c r="O82" i="13"/>
  <c r="N82" i="13"/>
  <c r="M82" i="13"/>
  <c r="O81" i="13"/>
  <c r="O80" i="13" s="1"/>
  <c r="O79" i="13" s="1"/>
  <c r="N81" i="13"/>
  <c r="M81" i="13"/>
  <c r="O19" i="13"/>
  <c r="N19" i="13"/>
  <c r="M19" i="13"/>
  <c r="O18" i="13"/>
  <c r="N18" i="13"/>
  <c r="M18" i="13"/>
  <c r="O17" i="13"/>
  <c r="O16" i="13" s="1"/>
  <c r="O15" i="13" s="1"/>
  <c r="N17" i="13"/>
  <c r="N15" i="13" s="1"/>
  <c r="M17" i="13"/>
  <c r="P15" i="13" l="1"/>
  <c r="O156" i="13"/>
  <c r="P152" i="13"/>
  <c r="P16" i="13"/>
  <c r="N80" i="13"/>
  <c r="P153" i="13"/>
  <c r="P154" i="13"/>
  <c r="P83" i="13"/>
  <c r="P84" i="13"/>
  <c r="P82" i="13"/>
  <c r="P85" i="13"/>
  <c r="P18" i="13"/>
  <c r="P17" i="13"/>
  <c r="P19" i="13"/>
  <c r="P81" i="13"/>
  <c r="P80" i="13" l="1"/>
  <c r="N79" i="13"/>
  <c r="M15" i="13"/>
  <c r="P79" i="13" l="1"/>
  <c r="M79" i="13" s="1"/>
  <c r="N156" i="13"/>
  <c r="P156" i="13" s="1"/>
</calcChain>
</file>

<file path=xl/sharedStrings.xml><?xml version="1.0" encoding="utf-8"?>
<sst xmlns="http://schemas.openxmlformats.org/spreadsheetml/2006/main" count="532" uniqueCount="314">
  <si>
    <t>-заполняемые ячейки!</t>
  </si>
  <si>
    <t>№ п/п</t>
  </si>
  <si>
    <t>Код</t>
  </si>
  <si>
    <t>Наименование помещения</t>
  </si>
  <si>
    <t>Наименование работ</t>
  </si>
  <si>
    <t>Ед. изм.</t>
  </si>
  <si>
    <t>Количество</t>
  </si>
  <si>
    <t>Норма расхода</t>
  </si>
  <si>
    <t>Цена за единицу, руб. 
(в т.ч. НДС 20%)</t>
  </si>
  <si>
    <t>Общая стоимость, руб. 
(в т.ч. НДС 20%)</t>
  </si>
  <si>
    <t>Примечание</t>
  </si>
  <si>
    <t>СМР</t>
  </si>
  <si>
    <t>Материалы</t>
  </si>
  <si>
    <t>Итого</t>
  </si>
  <si>
    <t>КОМПЛЕКС РАБОТ ПО УСТРОЙСТВУ ПОЛОВ</t>
  </si>
  <si>
    <t>м2</t>
  </si>
  <si>
    <t>КОМПЛЕКС РАБОТ ПО ОТДЕЛКЕ СТЕН</t>
  </si>
  <si>
    <t>ПРОЧИЕ РАБОТЫ</t>
  </si>
  <si>
    <t>2.1</t>
  </si>
  <si>
    <t>2.2</t>
  </si>
  <si>
    <t>B 06.01.01</t>
  </si>
  <si>
    <t>ВСЕГО затрат на выполнение полного комплекса работ:</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</si>
  <si>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</si>
  <si>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</si>
  <si>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</si>
  <si>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</si>
  <si>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Стоимость материалов учитывает только стоимость основных материалов, с учетом всех норм расхода, кратности поставок, доставки. Стоимость остальных, прочих и расходных материалов (клей для плитки, крестики, уголки, затирку, стартовый профиль, грунтовку и прочее) учесть в стоимости СМР. Нормы расхода материалов являются фиксированными и изменению не подлежат. Расход материала (на раскладку, бой и иные потери) сверх норм, заложенных в расчете, необходимо учесть в стоимости СМР.</t>
  </si>
  <si>
    <t>На все применяемые основные материалы должны быть предоставлены соответствующие пожарные и гигиенические сертификаты. Класс пожарной опасности отделочных материалов для стен и потолков должен быть не менее, чем указанный в табл. 3 и 28 "Технического регламента о требованиях пожарной безопасности №123-Ф3" от 22.07.2008 г.</t>
  </si>
  <si>
    <t>Все применяемые сухие строительные смеси в обязательном порядке перед применением должны проходить контроль в лаборатории ООО "Сэтл Строй".</t>
  </si>
  <si>
    <t>До начала производства работ Субподрядчик согласовывает образцы всех чистовых отделочных материалов, выкраски, колеровочную палитру по каталогу с ООО "Сэтл Строй" и Заказчиком.</t>
  </si>
  <si>
    <r>
      <rPr>
        <b/>
        <u/>
        <sz val="14"/>
        <rFont val="Times New Roman"/>
        <family val="1"/>
        <charset val="204"/>
      </rPr>
      <t>Применение отделочных материалов в соответствии с требованиями ООО "Сэтл Строй" (см. Приложения):</t>
    </r>
    <r>
      <rPr>
        <b/>
        <sz val="14"/>
        <rFont val="Times New Roman"/>
        <family val="1"/>
        <charset val="204"/>
      </rPr>
      <t xml:space="preserve">
</t>
    </r>
    <r>
      <rPr>
        <sz val="14"/>
        <rFont val="Times New Roman"/>
        <family val="1"/>
        <charset val="204"/>
      </rPr>
      <t>1. черновые отделочные материалы (грунтовки, штукатурные смеси, выравнивающие шпаклевки) применяются системно (одноименного производителя), не допускается применение материалов различных производителей. В случае отсутствия у поставщика грунтовки необходимого производителя, замена осуществляется только на грунтовки "Knauf",
2. грунтовки под гипсовую штукатурку применяются в соответствии с типом поверхности, на которую наносится грунтовочный состав, а также с учетом требований производителей сухих строительных смесей по использованию грунтовок. Для наружных стен из керамических блоков "2НФ" применяется грунтовка "Бетонконтакт",
3. грунтовки под декоративную штукатурку применяются системно с декоративной штукатуркой МОП (одноименного производителя), не допускается применение материалов различных производителей.</t>
    </r>
  </si>
  <si>
    <t>С особыми условиями, указанными в письме - приглашении на участие в тендере, согласны.</t>
  </si>
  <si>
    <t>Объект посетили, с ситуацией на объекте ознакомлены.</t>
  </si>
  <si>
    <r>
      <t xml:space="preserve">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4"/>
        <color rgb="FFFF0000"/>
        <rFont val="Times New Roman"/>
        <family val="1"/>
        <charset val="204"/>
      </rPr>
      <t>(указать нужное).</t>
    </r>
  </si>
  <si>
    <t>1</t>
  </si>
  <si>
    <t>2</t>
  </si>
  <si>
    <t>3</t>
  </si>
  <si>
    <t xml:space="preserve">КОМПЛЕКС РАБОТ ПО ОТДЕЛКЕ ПОТОЛКОВ </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</si>
  <si>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Генподрядчику/Субгенподрядчику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Генподрядчиком/Субгенподрядчиком; подготовка и передача Генподрядчику/Субгенподрядчику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Генподрядчику/Субгенподрядчику/Подрядчикам,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</si>
  <si>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</si>
  <si>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</si>
  <si>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текстом договора подряда ознакомлены и согласны заключить договор на условиях, предложенных Генподрядчиком на тендере.</t>
  </si>
  <si>
    <t>на объекте: "Многоквартирные жилые дома со встроенными помещениями и подземными автостоянками, многоуровневая наземная автостоянка, дошкольная образовательная организация, средняя общеобразовательная школа, объект розничной торговли, физкультурно-оздоровительный комплекс.
Этап 2. Многоквартирный жилой дом с подземной автостоянкой. Корпус 3. "
по адресу: г. Санкт-Петербург, Комендантский проспект, участок 7, кадастровый номер участка 78:34:0004281:34621</t>
  </si>
  <si>
    <t>Корпус 3.1</t>
  </si>
  <si>
    <t>Корпус 3.2</t>
  </si>
  <si>
    <t>Корпус 3.3</t>
  </si>
  <si>
    <t>Помещения на отм. -6,900 (уровень подземной автостоянки)</t>
  </si>
  <si>
    <t>В настоящем предложении учтены генподрядные услуги в размере _______ % от общей стоимости выполняемых Субподрядчиком работ.</t>
  </si>
  <si>
    <t>1.1</t>
  </si>
  <si>
    <t>1.1.1</t>
  </si>
  <si>
    <t>1.1.2</t>
  </si>
  <si>
    <t>Технический этаж на отм.-3,300</t>
  </si>
  <si>
    <t>2.1.1</t>
  </si>
  <si>
    <t>2.1.2</t>
  </si>
  <si>
    <t>2.1.3</t>
  </si>
  <si>
    <t>2.1.4</t>
  </si>
  <si>
    <t>2.1.5</t>
  </si>
  <si>
    <t>2.2.1</t>
  </si>
  <si>
    <t>2.2.2</t>
  </si>
  <si>
    <t>2.2.3</t>
  </si>
  <si>
    <t>Наименование организации _______________________</t>
  </si>
  <si>
    <t>Устройство стяжки из фиброцементного раствора М150 толщ. 40 мм с пароизоляцией полиэтиленовой пленкой 200 мкм</t>
  </si>
  <si>
    <t>Пропитка бетонной поверхности упрочняющим составом</t>
  </si>
  <si>
    <t>Гидроизоляция обмаз. на цементной основе в комбинации с эластичной латексной мастикой (завести на стены, узлы прохода трубопроводов)</t>
  </si>
  <si>
    <t>Облицовка техническим керамогранитом</t>
  </si>
  <si>
    <t>норма расхода учтена в стоимости материала</t>
  </si>
  <si>
    <t>1.1.3</t>
  </si>
  <si>
    <t>1.1.4</t>
  </si>
  <si>
    <t>1.1.5</t>
  </si>
  <si>
    <t>1.1.6</t>
  </si>
  <si>
    <t>1.1.7</t>
  </si>
  <si>
    <t>1.1.8</t>
  </si>
  <si>
    <t>1.1.9</t>
  </si>
  <si>
    <r>
      <rPr>
        <b/>
        <sz val="12"/>
        <rFont val="Times New Roman"/>
        <family val="1"/>
        <charset val="204"/>
      </rPr>
      <t>ИТП жилого дома,</t>
    </r>
    <r>
      <rPr>
        <sz val="12"/>
        <rFont val="Times New Roman"/>
        <family val="1"/>
        <charset val="204"/>
      </rPr>
      <t xml:space="preserve"> пом.П.1.1.2, П.3.4.2, тип пола 13А </t>
    </r>
  </si>
  <si>
    <r>
      <rPr>
        <b/>
        <sz val="12"/>
        <rFont val="Times New Roman"/>
        <family val="1"/>
        <charset val="204"/>
      </rPr>
      <t>Выход из ГРЩ</t>
    </r>
    <r>
      <rPr>
        <sz val="12"/>
        <rFont val="Times New Roman"/>
        <family val="1"/>
        <charset val="204"/>
      </rPr>
      <t>, пом.П.1.3.4, П.3.3.5</t>
    </r>
    <r>
      <rPr>
        <b/>
        <sz val="12"/>
        <rFont val="Times New Roman"/>
        <family val="1"/>
        <charset val="204"/>
      </rPr>
      <t xml:space="preserve"> </t>
    </r>
    <r>
      <rPr>
        <sz val="12"/>
        <rFont val="Times New Roman"/>
        <family val="1"/>
        <charset val="204"/>
      </rPr>
      <t>типа пола 15А</t>
    </r>
  </si>
  <si>
    <t>Гидроизоляционный материал типа ЭКП гибкостью на брусе не выше -20ºС</t>
  </si>
  <si>
    <t>Устройство уклонообразующей стяжки из фиброцементного раствора М150 
толщ. 40-130 мм, уклон не менее 1%</t>
  </si>
  <si>
    <r>
      <rPr>
        <b/>
        <sz val="12"/>
        <rFont val="Times New Roman"/>
        <family val="1"/>
        <charset val="204"/>
      </rPr>
      <t xml:space="preserve">Насосные, водомерные узлы жилого дома, ИТП жилого дома, водомерный узел автостоянки, АУПТ, 
</t>
    </r>
    <r>
      <rPr>
        <sz val="12"/>
        <rFont val="Times New Roman"/>
        <family val="1"/>
        <charset val="204"/>
      </rPr>
      <t xml:space="preserve">
пом. П.1.2.2, П.1.2.3, П.2.1.2, П.2.2.4, П.3.2.5 ,П.3.2.6, П.3.3.3, П.3.3.2, 
тип пола 23А  </t>
    </r>
  </si>
  <si>
    <r>
      <rPr>
        <b/>
        <sz val="12"/>
        <rFont val="Times New Roman"/>
        <family val="1"/>
        <charset val="204"/>
      </rPr>
      <t>Выход из подвала</t>
    </r>
    <r>
      <rPr>
        <sz val="12"/>
        <rFont val="Times New Roman"/>
        <family val="1"/>
        <charset val="204"/>
      </rPr>
      <t xml:space="preserve">, пом.П.2.2.3, 
тип пола 12А </t>
    </r>
  </si>
  <si>
    <r>
      <rPr>
        <b/>
        <sz val="12"/>
        <rFont val="Times New Roman"/>
        <family val="1"/>
        <charset val="204"/>
      </rPr>
      <t>ГРЩ автостоянки,</t>
    </r>
    <r>
      <rPr>
        <sz val="12"/>
        <rFont val="Times New Roman"/>
        <family val="1"/>
        <charset val="204"/>
      </rPr>
      <t xml:space="preserve"> 
пом.П.1.3.5, П.3.2.3, тип пола 22А </t>
    </r>
  </si>
  <si>
    <t>2.2.4</t>
  </si>
  <si>
    <t>2.2.5</t>
  </si>
  <si>
    <t>2.2.6</t>
  </si>
  <si>
    <t>Устройство стяжки из фиброцементного раствора М150 толщ.20 мм</t>
  </si>
  <si>
    <t xml:space="preserve">Лестницы </t>
  </si>
  <si>
    <r>
      <t xml:space="preserve">Лестницы 
</t>
    </r>
    <r>
      <rPr>
        <sz val="12"/>
        <rFont val="Times New Roman"/>
        <family val="1"/>
        <charset val="204"/>
      </rPr>
      <t xml:space="preserve">пом.А.1.2, А.1.3, А.2.3, А.2.4, А.3.2, А.3.3, А.3.11, А.4.2,А.4.5,  А.5.2, А.5.3, А.5.4, А.6.2, А.6.3,
тип пола 6А </t>
    </r>
  </si>
  <si>
    <r>
      <t xml:space="preserve">Лестницы 
</t>
    </r>
    <r>
      <rPr>
        <sz val="12"/>
        <rFont val="Times New Roman"/>
        <family val="1"/>
        <charset val="204"/>
      </rPr>
      <t>пом.А.1.2, А.1.3, А.2.3, А.2.4, А.3.2, А.3.3, А.3.11, А.4.2,А.4.5,  А.5.2, А.5.3, А.5.4, А.6.2, А.6.3,
тип пола 20А</t>
    </r>
  </si>
  <si>
    <t>Устройство стяжки из фиброцементного раствора М150 толщ.80 мм</t>
  </si>
  <si>
    <t>Устройство стяжки из фиброцементного раствора М150 толщ.100 мм</t>
  </si>
  <si>
    <t>Устройство стяжки из фиброцементного раствора М150 толщ.30 мм</t>
  </si>
  <si>
    <r>
      <t xml:space="preserve">Лестницы 
</t>
    </r>
    <r>
      <rPr>
        <sz val="12"/>
        <rFont val="Times New Roman"/>
        <family val="1"/>
        <charset val="204"/>
      </rPr>
      <t>пом.А.1.2, А.1.3, А.2.3, А.2.4, А.3.2, А.3.3, А.4.2, А.5.2, А.5.3, А.5.4, А.6.2, А.6.3,
тип пола 21А</t>
    </r>
  </si>
  <si>
    <r>
      <t xml:space="preserve">Лестницы 
</t>
    </r>
    <r>
      <rPr>
        <sz val="12"/>
        <rFont val="Times New Roman"/>
        <family val="1"/>
        <charset val="204"/>
      </rPr>
      <t>пом.А.1.2, А.1.3, А.2.3, А.2.4, А.3.2, А.3.3, А.4.2, А.5.2, А.5.3, А.5.4, А.6.2, А.6.3,
тип пола 15А</t>
    </r>
  </si>
  <si>
    <t>Простая окраска влагостойкой воднодисперсионной краской за 2 раза с полной подготовкой поверхности</t>
  </si>
  <si>
    <t>Зашивка 1 сл. ГВЛВ толщ. 12,5 мм по металлич. каркасу из профиля оцинкованного</t>
  </si>
  <si>
    <t>тип стен е3</t>
  </si>
  <si>
    <t>тип стен ж2, е5</t>
  </si>
  <si>
    <t>тип стен ж3, е1</t>
  </si>
  <si>
    <t>в т.ч. зашивка колонны пом.А.3.10</t>
  </si>
  <si>
    <t>ПУИ (пом.А.1.10)</t>
  </si>
  <si>
    <t>Облицовка технической керамической плиткой</t>
  </si>
  <si>
    <t>Тонкослойная штукатурка по утеплителю с армирующей сеткой</t>
  </si>
  <si>
    <t xml:space="preserve">тип стен е2
</t>
  </si>
  <si>
    <t xml:space="preserve">отделка стен лифтовой шахты  </t>
  </si>
  <si>
    <t>2.1.6</t>
  </si>
  <si>
    <t>2.1.7</t>
  </si>
  <si>
    <t>2.1.8</t>
  </si>
  <si>
    <t>2.1.9</t>
  </si>
  <si>
    <t>2.1.10</t>
  </si>
  <si>
    <t>2.1.11</t>
  </si>
  <si>
    <t>Штукатурка кирпичных стен и перегородок, в т.ч. бетонный кирпич цем.-песч. раствором толщ. до 20 мм</t>
  </si>
  <si>
    <t>Зашивка 1 сл. ГКЛ толщ. 12,5 мм по металлич. каркасу из профиля оцинкованного</t>
  </si>
  <si>
    <t>тип стен ж2, ж4, е5, е2</t>
  </si>
  <si>
    <r>
      <rPr>
        <b/>
        <sz val="12"/>
        <rFont val="Times New Roman"/>
        <family val="1"/>
        <charset val="204"/>
      </rPr>
      <t xml:space="preserve">ИТП жилого дома, насосные, водомерные узлы  жилого дома, АУПТ
</t>
    </r>
    <r>
      <rPr>
        <sz val="12"/>
        <rFont val="Times New Roman"/>
        <family val="1"/>
        <charset val="204"/>
      </rPr>
      <t xml:space="preserve">
пом.П.1.1.2,</t>
    </r>
    <r>
      <rPr>
        <i/>
        <sz val="12"/>
        <rFont val="Times New Roman"/>
        <family val="1"/>
        <charset val="204"/>
      </rPr>
      <t xml:space="preserve"> </t>
    </r>
    <r>
      <rPr>
        <sz val="12"/>
        <rFont val="Times New Roman"/>
        <family val="1"/>
        <charset val="204"/>
      </rPr>
      <t>П.1.2.2, П.1.2.3, П.1.3.5, П.2.1.2 П.2.2.2, П.2.2.3,  П.2.2.4,  П.3.2.3, П.3.2.5,П.3.2.6, П.3.3.2, П.3.3.3, П.3.4.2</t>
    </r>
  </si>
  <si>
    <t xml:space="preserve">тип стен ж1 </t>
  </si>
  <si>
    <r>
      <rPr>
        <b/>
        <sz val="12"/>
        <rFont val="Times New Roman"/>
        <family val="1"/>
        <charset val="204"/>
      </rPr>
      <t xml:space="preserve">Выход из подвала, выход из ГРЩ, кабельные </t>
    </r>
    <r>
      <rPr>
        <sz val="12"/>
        <rFont val="Times New Roman"/>
        <family val="1"/>
        <charset val="204"/>
      </rPr>
      <t xml:space="preserve">
пом. П.1.2.4, П.1.3.2, П.1.3.4, П.2.2.3, П.2.2.5, П.3.3.5</t>
    </r>
  </si>
  <si>
    <r>
      <rPr>
        <b/>
        <sz val="12"/>
        <rFont val="Times New Roman"/>
        <family val="1"/>
        <charset val="204"/>
      </rPr>
      <t xml:space="preserve">Помещение автостоянки </t>
    </r>
    <r>
      <rPr>
        <sz val="12"/>
        <rFont val="Times New Roman"/>
        <family val="1"/>
        <charset val="204"/>
      </rPr>
      <t xml:space="preserve">
(пом.А.1.1, А.6.1) </t>
    </r>
  </si>
  <si>
    <r>
      <rPr>
        <b/>
        <sz val="12"/>
        <rFont val="Times New Roman"/>
        <family val="1"/>
        <charset val="204"/>
      </rPr>
      <t xml:space="preserve">Венткамеры
</t>
    </r>
    <r>
      <rPr>
        <sz val="12"/>
        <rFont val="Times New Roman"/>
        <family val="1"/>
        <charset val="204"/>
      </rPr>
      <t xml:space="preserve">пом.А.1.6, А.1.7, А.1.8, А.2.2, А.3.6, А.3.7, А.3.10, А.3.12, А.3.13, А.4.10, А.4.6, А.4.7 ,А.4.9, А.5.5, А.5.8, А.5.9, А.6.4, А.6.7, А.6.8, А.6.9, 
</t>
    </r>
  </si>
  <si>
    <r>
      <rPr>
        <b/>
        <sz val="12"/>
        <rFont val="Times New Roman"/>
        <family val="1"/>
        <charset val="204"/>
      </rPr>
      <t xml:space="preserve">Венткамеры, ПУИ 
</t>
    </r>
    <r>
      <rPr>
        <sz val="12"/>
        <rFont val="Times New Roman"/>
        <family val="1"/>
        <charset val="204"/>
      </rPr>
      <t xml:space="preserve">пом.А.1.6, А.1.7, А.1.8, А.2.2, А.3.6, А.3.7, А.3.10, А.3.12, А.3.13, А.4.10, А.4.6, А.4.7 ,А.4.9, А.4.10, А.5.5, А.5.8, А.5.9, А.6.4, А.6.7, А.6.8, А.6.9, 
</t>
    </r>
  </si>
  <si>
    <t>Устройство уклонообразующей стяжки из фиброцементного раствора М150 
толщ. 40-80 мм, уклон не менее 1%</t>
  </si>
  <si>
    <t>Тонкослойная штукатурка монолитных ж/б потолков</t>
  </si>
  <si>
    <t>Улучшенная окраска влагостойкой воднодисперсионной краской за 2 раза с полной подготовкой поверхности</t>
  </si>
  <si>
    <r>
      <rPr>
        <b/>
        <sz val="12"/>
        <rFont val="Times New Roman"/>
        <family val="1"/>
        <charset val="204"/>
      </rPr>
      <t xml:space="preserve">Лестницы  в т.ч. нижняя поверхность лестничных маршей и площадок
</t>
    </r>
    <r>
      <rPr>
        <sz val="12"/>
        <rFont val="Times New Roman"/>
        <family val="1"/>
        <charset val="204"/>
      </rPr>
      <t xml:space="preserve">
пом.А.1.2, А.1.3, А.2.3, А.2.4, А.3.2, А.3.3, А.3.11, А.4.2,А.4.5,  А.5.2, А.5.3, А.5.4, А.6.2, А.6.3,
</t>
    </r>
  </si>
  <si>
    <t>Изоляция мин. ватой толщ. 50 мм, плотность не менее 110 кг/м3, коэфф. теплопроводности не более 0,041 Вт/м*С (см. ТУ АР-ТЗИ-3)</t>
  </si>
  <si>
    <t>Изоляция мин. ватой толщ. 100 мм, плотность не менее 15 кг/м3, коэфф. теплопроводности не более 0,041 Вт/м*С (см. ТУ АР-ТЗИ-3)</t>
  </si>
  <si>
    <t>Тонкослойная штукатурка монолитных ж/б стен цем.-песч. раствором</t>
  </si>
  <si>
    <t>Изоляция мин. ватой толщ. 120 мм, плотность не менее 110 кг/м3, коэфф. теплопроводности не более 0,041 Вт/м*С (см. ТУ АР-ТЗИ-3)</t>
  </si>
  <si>
    <t>тип стен е2</t>
  </si>
  <si>
    <t xml:space="preserve">1 этаж </t>
  </si>
  <si>
    <t xml:space="preserve">Устройство стяжки из фиброцементного раствора М150 толщ.не менее 40 мм </t>
  </si>
  <si>
    <t>Гидроизоляция в 1 слой битумная рулонная наплавляемая, с заведением на стены на высоту не менее 150 мм</t>
  </si>
  <si>
    <t xml:space="preserve">Устройство сухой стяжки из ХЦЛ толщ.10 мм в 2 слоя, с разбежкой швов не менее 500 мм толщ.20 мм </t>
  </si>
  <si>
    <t>Монтаж плинтуса пластикового с кабель-каналом</t>
  </si>
  <si>
    <t xml:space="preserve">Укладка кварц-винилового ламината с подложкой </t>
  </si>
  <si>
    <t>Облицовка керамогранитом</t>
  </si>
  <si>
    <t>Зашивка 1 сл. ГКЛВ толщ. 12,5 мм по металлич. каркасу из профиля оцинкованного</t>
  </si>
  <si>
    <t>Изоляция мин. ватой толщ. 50 мм, плотность не менее 15 кг/м3, коэфф. теплопроводности не более 0,041 Вт/м*С (см. ТУ АР-ТЗИ-3)</t>
  </si>
  <si>
    <t>Изоляция мин. ватой толщ. 75 мм, плотность не менее 15 кг/м3, коэфф. теплопроводности не более 0,041 Вт/м*С (см. ТУ АР-ТЗИ-3)</t>
  </si>
  <si>
    <r>
      <rPr>
        <b/>
        <sz val="12"/>
        <rFont val="Times New Roman"/>
        <family val="1"/>
        <charset val="204"/>
      </rPr>
      <t>Серверная</t>
    </r>
    <r>
      <rPr>
        <sz val="12"/>
        <rFont val="Times New Roman"/>
        <family val="1"/>
        <charset val="204"/>
      </rPr>
      <t xml:space="preserve">
пом.1.3.15</t>
    </r>
  </si>
  <si>
    <t>Тонкослойная штукатурка монолитных стен цем.-песч. раствором</t>
  </si>
  <si>
    <t>Тонкослойная штукатурка стен из бетонных блоков цем.-песч. раствором</t>
  </si>
  <si>
    <t>Окраска обоев вододисперсионной краской за 1 раз с полной подготовкой поверхности</t>
  </si>
  <si>
    <t>Оклейка обоями под окраску с полной подготовкой поверхности</t>
  </si>
  <si>
    <r>
      <rPr>
        <b/>
        <sz val="12"/>
        <rFont val="Times New Roman"/>
        <family val="1"/>
        <charset val="204"/>
      </rPr>
      <t>Мусоросборные камеры</t>
    </r>
    <r>
      <rPr>
        <sz val="12"/>
        <rFont val="Times New Roman"/>
        <family val="1"/>
        <charset val="204"/>
      </rPr>
      <t xml:space="preserve"> 
пом.1.19, 1.2.9, 1.3.10, 1.4.9, 
1.1.5, 1.2.12, 1.3.8, 1.3.9, 1.4.9,
</t>
    </r>
  </si>
  <si>
    <r>
      <rPr>
        <b/>
        <sz val="12"/>
        <rFont val="Times New Roman"/>
        <family val="1"/>
        <charset val="204"/>
      </rPr>
      <t>Электрощитовые,</t>
    </r>
    <r>
      <rPr>
        <sz val="12"/>
        <rFont val="Times New Roman"/>
        <family val="1"/>
        <charset val="204"/>
      </rPr>
      <t xml:space="preserve"> 
пом.1.2.11, 1.3.11, 1.2.10, 1.3.10, 1.3.11</t>
    </r>
  </si>
  <si>
    <r>
      <rPr>
        <b/>
        <sz val="12"/>
        <rFont val="Times New Roman"/>
        <family val="1"/>
        <charset val="204"/>
      </rPr>
      <t xml:space="preserve">ПУИ, КУИ </t>
    </r>
    <r>
      <rPr>
        <sz val="12"/>
        <rFont val="Times New Roman"/>
        <family val="1"/>
        <charset val="204"/>
      </rPr>
      <t xml:space="preserve">
пом.1.2.9, 1.2.10, 1.2.11, 1.2.13, 1.2.16, 1.3.10, 1.3.9, 1.3.16</t>
    </r>
  </si>
  <si>
    <r>
      <rPr>
        <b/>
        <sz val="12"/>
        <rFont val="Times New Roman"/>
        <family val="1"/>
        <charset val="204"/>
      </rPr>
      <t xml:space="preserve">Диспетчерская, ТСЖ, помещение охраны паркинга 
</t>
    </r>
    <r>
      <rPr>
        <sz val="12"/>
        <rFont val="Times New Roman"/>
        <family val="1"/>
        <charset val="204"/>
      </rPr>
      <t>пом.1.3.12, 1.2.12, 1.2.15</t>
    </r>
  </si>
  <si>
    <r>
      <rPr>
        <b/>
        <sz val="12"/>
        <rFont val="Times New Roman"/>
        <family val="1"/>
        <charset val="204"/>
      </rPr>
      <t>Санузлы</t>
    </r>
    <r>
      <rPr>
        <sz val="12"/>
        <rFont val="Times New Roman"/>
        <family val="1"/>
        <charset val="204"/>
      </rPr>
      <t xml:space="preserve"> диспетчерской, 
помещения охраны, тсж
пом. 1.3.14, 1.2.14, 1.2.17</t>
    </r>
  </si>
  <si>
    <r>
      <rPr>
        <b/>
        <sz val="12"/>
        <rFont val="Times New Roman"/>
        <family val="1"/>
        <charset val="204"/>
      </rPr>
      <t>Электрощитовая, серверная,</t>
    </r>
    <r>
      <rPr>
        <sz val="12"/>
        <rFont val="Times New Roman"/>
        <family val="1"/>
        <charset val="204"/>
      </rPr>
      <t xml:space="preserve"> 
пом.1.2.10, 1.2.11, 1.3.10, 1.3.11, 1.3.15, тип пола 24</t>
    </r>
  </si>
  <si>
    <r>
      <rPr>
        <b/>
        <sz val="12"/>
        <rFont val="Times New Roman"/>
        <family val="1"/>
        <charset val="204"/>
      </rPr>
      <t>ПУИ</t>
    </r>
    <r>
      <rPr>
        <sz val="12"/>
        <rFont val="Times New Roman"/>
        <family val="1"/>
        <charset val="204"/>
      </rPr>
      <t xml:space="preserve"> 
пом.1.2.9, 1.2.10, 1.3.9, 1.3.16, тип пола 16</t>
    </r>
  </si>
  <si>
    <r>
      <rPr>
        <b/>
        <sz val="12"/>
        <rFont val="Times New Roman"/>
        <family val="1"/>
        <charset val="204"/>
      </rPr>
      <t>Мусоросборные камеры</t>
    </r>
    <r>
      <rPr>
        <sz val="12"/>
        <rFont val="Times New Roman"/>
        <family val="1"/>
        <charset val="204"/>
      </rPr>
      <t xml:space="preserve"> 
пом.1.1.5, 1.1.9, 1.2.9, 1.2.12, 1.3.8, 1.3.9, 1.3.10, 1.4.9, 
тип пола 17 </t>
    </r>
  </si>
  <si>
    <t>м.пог.</t>
  </si>
  <si>
    <r>
      <rPr>
        <b/>
        <sz val="12"/>
        <rFont val="Times New Roman"/>
        <family val="1"/>
        <charset val="204"/>
      </rPr>
      <t xml:space="preserve">Диспетчерская, помещение охраны паркинга
</t>
    </r>
    <r>
      <rPr>
        <sz val="12"/>
        <rFont val="Times New Roman"/>
        <family val="1"/>
        <charset val="204"/>
      </rPr>
      <t xml:space="preserve">пом.1.2.15, 1.3.12, тип пола 23 </t>
    </r>
  </si>
  <si>
    <r>
      <rPr>
        <b/>
        <sz val="12"/>
        <rFont val="Times New Roman"/>
        <family val="1"/>
        <charset val="204"/>
      </rPr>
      <t xml:space="preserve">Санузлы диспетчерской, 
помещения охраны, тсж
</t>
    </r>
    <r>
      <rPr>
        <sz val="12"/>
        <rFont val="Times New Roman"/>
        <family val="1"/>
        <charset val="204"/>
      </rPr>
      <t xml:space="preserve">пом. 1.3.14, 1.2.14, 1.2.17
 тип пола 19
</t>
    </r>
  </si>
  <si>
    <r>
      <rPr>
        <b/>
        <sz val="12"/>
        <rFont val="Times New Roman"/>
        <family val="1"/>
        <charset val="204"/>
      </rPr>
      <t>Помещение ТСЖ</t>
    </r>
    <r>
      <rPr>
        <sz val="12"/>
        <rFont val="Times New Roman"/>
        <family val="1"/>
        <charset val="204"/>
      </rPr>
      <t xml:space="preserve"> пом.1.2.12, 
тип пола 18 </t>
    </r>
  </si>
  <si>
    <t xml:space="preserve">Укладка линолеума </t>
  </si>
  <si>
    <t xml:space="preserve">с теплоизоляцией </t>
  </si>
  <si>
    <t>Изоляция мин. ватой толщ. 80 мм, плотность не менее 15 кг/м3, коэфф. теплопроводности не более 0,041 Вт/м*С (см. ТУ АР-ТЗИ-3)</t>
  </si>
  <si>
    <r>
      <rPr>
        <b/>
        <sz val="12"/>
        <rFont val="Times New Roman"/>
        <family val="1"/>
        <charset val="204"/>
      </rPr>
      <t>Мусоросборные камеры</t>
    </r>
    <r>
      <rPr>
        <sz val="12"/>
        <rFont val="Times New Roman"/>
        <family val="1"/>
        <charset val="204"/>
      </rPr>
      <t xml:space="preserve"> 
пом.1.19, 1.2.9, 1.3.10, 1.4.9, 
1.1.5, 1.2.12, 1.3.8, 1.3.9, 1.4.9
</t>
    </r>
  </si>
  <si>
    <r>
      <rPr>
        <b/>
        <sz val="12"/>
        <rFont val="Times New Roman"/>
        <family val="1"/>
        <charset val="204"/>
      </rPr>
      <t>Диспетчерская, ТСЖ, помещение охраны паркинга, санузлы диспетчерской, 
помещения охраны, тсж</t>
    </r>
    <r>
      <rPr>
        <sz val="12"/>
        <rFont val="Times New Roman"/>
        <family val="1"/>
        <charset val="204"/>
      </rPr>
      <t xml:space="preserve">
пом. 1.3.14, 1.2.14, 1.2.17
1.3.12, 1.2.12, 1.2.15</t>
    </r>
  </si>
  <si>
    <t>Натяжной потолок (без устройства галтели)</t>
  </si>
  <si>
    <r>
      <rPr>
        <b/>
        <sz val="12"/>
        <rFont val="Times New Roman"/>
        <family val="1"/>
        <charset val="204"/>
      </rPr>
      <t xml:space="preserve">ПУИ, КУИ </t>
    </r>
    <r>
      <rPr>
        <sz val="12"/>
        <rFont val="Times New Roman"/>
        <family val="1"/>
        <charset val="204"/>
      </rPr>
      <t xml:space="preserve">
пом.1.2.9, 1.2.10, 1.2.11, 1.2.13, 1.2.16, 1.3.10, 1.3.9, 1.3.16</t>
    </r>
  </si>
  <si>
    <t xml:space="preserve">Внтуренние дверные блоки </t>
  </si>
  <si>
    <t xml:space="preserve">Поставка и монтаж дверного блока МДФ внутреннего глухого, правого, с порогом, с заверткой, класс прочности Мд1, 810х2100 (поз. Д33) </t>
  </si>
  <si>
    <t xml:space="preserve">Поставка и монтаж дверного блока МДФ внутреннего глухого, левого, с порогом, с заверткой, класс прочности Мд1, 810х2100 (поз. Д34) </t>
  </si>
  <si>
    <r>
      <rPr>
        <b/>
        <sz val="12"/>
        <rFont val="Times New Roman"/>
        <family val="1"/>
        <charset val="204"/>
      </rPr>
      <t xml:space="preserve">ПУИ, санузел диспетчерской, </t>
    </r>
    <r>
      <rPr>
        <sz val="12"/>
        <rFont val="Times New Roman"/>
        <family val="1"/>
        <charset val="204"/>
      </rPr>
      <t xml:space="preserve">пом.1.3.14, 1.3.16 </t>
    </r>
  </si>
  <si>
    <r>
      <rPr>
        <b/>
        <sz val="12"/>
        <rFont val="Times New Roman"/>
        <family val="1"/>
        <charset val="204"/>
      </rPr>
      <t>КУИ, санузлы  помещения охраны паркинга, ТСЖ,</t>
    </r>
    <r>
      <rPr>
        <sz val="12"/>
        <rFont val="Times New Roman"/>
        <family val="1"/>
        <charset val="204"/>
      </rPr>
      <t xml:space="preserve"> пом.1.2.13, 1.2.14, 1.2.16, 1.2.17</t>
    </r>
  </si>
  <si>
    <t>1.2</t>
  </si>
  <si>
    <t>1.2.1</t>
  </si>
  <si>
    <t>1.2.2</t>
  </si>
  <si>
    <t>1.2.3</t>
  </si>
  <si>
    <t>1.2.4</t>
  </si>
  <si>
    <t>1.2.5</t>
  </si>
  <si>
    <t>1.2.6</t>
  </si>
  <si>
    <t>1.2.7</t>
  </si>
  <si>
    <t>1.2.8</t>
  </si>
  <si>
    <t>1.2.9</t>
  </si>
  <si>
    <t>1.2.10</t>
  </si>
  <si>
    <t>1.2.11</t>
  </si>
  <si>
    <t>1.2.12</t>
  </si>
  <si>
    <t>1.2.13</t>
  </si>
  <si>
    <t>1.3</t>
  </si>
  <si>
    <t>1.3.1</t>
  </si>
  <si>
    <t>1.3.2</t>
  </si>
  <si>
    <t>1.3.3</t>
  </si>
  <si>
    <t>1.3.4</t>
  </si>
  <si>
    <t>1.3.5</t>
  </si>
  <si>
    <t>1.3.6</t>
  </si>
  <si>
    <t>1.3.7</t>
  </si>
  <si>
    <t>1.3.8</t>
  </si>
  <si>
    <t>1.3.9</t>
  </si>
  <si>
    <t>1.3.10</t>
  </si>
  <si>
    <t>1.3.11</t>
  </si>
  <si>
    <t>1.3.12</t>
  </si>
  <si>
    <t>1.3.13</t>
  </si>
  <si>
    <t>1.3.14</t>
  </si>
  <si>
    <t>1.3.15</t>
  </si>
  <si>
    <t>1.3.16</t>
  </si>
  <si>
    <t>1.3.17</t>
  </si>
  <si>
    <t>1.3.18</t>
  </si>
  <si>
    <t>1.3.19</t>
  </si>
  <si>
    <t>1.3.20</t>
  </si>
  <si>
    <t>1.3.21</t>
  </si>
  <si>
    <t>1.3.22</t>
  </si>
  <si>
    <t>1.3.23</t>
  </si>
  <si>
    <t>1.3.24</t>
  </si>
  <si>
    <t>1.4</t>
  </si>
  <si>
    <t>1.4.1</t>
  </si>
  <si>
    <t>1.4.2</t>
  </si>
  <si>
    <t>1.4.3</t>
  </si>
  <si>
    <t>1.4.4</t>
  </si>
  <si>
    <t>1.4.5</t>
  </si>
  <si>
    <t>1.4.6</t>
  </si>
  <si>
    <t>1.4.7</t>
  </si>
  <si>
    <t>2.3</t>
  </si>
  <si>
    <t>2.3.1</t>
  </si>
  <si>
    <t>2.3.2</t>
  </si>
  <si>
    <t>2.3.3</t>
  </si>
  <si>
    <t>2.3.4</t>
  </si>
  <si>
    <t>2.3.5</t>
  </si>
  <si>
    <t>2.3.6</t>
  </si>
  <si>
    <t>2.3.7</t>
  </si>
  <si>
    <t>2.3.8</t>
  </si>
  <si>
    <t>2.3.9</t>
  </si>
  <si>
    <t>2.3.10</t>
  </si>
  <si>
    <t>2.3.11</t>
  </si>
  <si>
    <t>2.3.12</t>
  </si>
  <si>
    <t>2.3.13</t>
  </si>
  <si>
    <t>2.3.14</t>
  </si>
  <si>
    <t>2.3.15</t>
  </si>
  <si>
    <t>2.3.16</t>
  </si>
  <si>
    <t>2.3.17</t>
  </si>
  <si>
    <t>2.3.18</t>
  </si>
  <si>
    <t>2.3.19</t>
  </si>
  <si>
    <t>2.4</t>
  </si>
  <si>
    <t>2.4.1</t>
  </si>
  <si>
    <t>2.4.2</t>
  </si>
  <si>
    <t>2.4.3</t>
  </si>
  <si>
    <t>2.4.4</t>
  </si>
  <si>
    <t>2.4.5</t>
  </si>
  <si>
    <t>3.1</t>
  </si>
  <si>
    <t>3.1.1</t>
  </si>
  <si>
    <t>3.1.2</t>
  </si>
  <si>
    <t>3.1.3</t>
  </si>
  <si>
    <t>3.2</t>
  </si>
  <si>
    <t>3.2.1</t>
  </si>
  <si>
    <t>3.2.2</t>
  </si>
  <si>
    <t>3.2.3</t>
  </si>
  <si>
    <t>3.2.4</t>
  </si>
  <si>
    <t>3.3</t>
  </si>
  <si>
    <t>3.3.1</t>
  </si>
  <si>
    <t>3.3.2</t>
  </si>
  <si>
    <t>3.3.3</t>
  </si>
  <si>
    <t>3.3.4</t>
  </si>
  <si>
    <t>3.3.5</t>
  </si>
  <si>
    <t>3.3.6</t>
  </si>
  <si>
    <t>3.3.7</t>
  </si>
  <si>
    <t>3.3.8</t>
  </si>
  <si>
    <t>3.3.9</t>
  </si>
  <si>
    <t>3.4</t>
  </si>
  <si>
    <t>3.4.1</t>
  </si>
  <si>
    <t>3.4.2</t>
  </si>
  <si>
    <t>3.4.3</t>
  </si>
  <si>
    <t>3.4.4</t>
  </si>
  <si>
    <t>4</t>
  </si>
  <si>
    <t>4.1</t>
  </si>
  <si>
    <t>4.1.1</t>
  </si>
  <si>
    <t>4.1.2</t>
  </si>
  <si>
    <t>выполнения полного комплекса работ по отделке технических, вспомогательных помещений</t>
  </si>
  <si>
    <t>ГОСТ 475-2016</t>
  </si>
  <si>
    <r>
      <rPr>
        <b/>
        <sz val="12"/>
        <rFont val="Times New Roman"/>
        <family val="1"/>
        <charset val="204"/>
      </rPr>
      <t xml:space="preserve">Венткамеры
</t>
    </r>
    <r>
      <rPr>
        <sz val="12"/>
        <rFont val="Times New Roman"/>
        <family val="1"/>
        <charset val="204"/>
      </rPr>
      <t xml:space="preserve">пом.А.1.6, А.1.7, А.1.8, А.2.2, А.3.6, А.3.7, А.3.10, А.3.12, А.3.13, А.4.10, А.4.6, А.4.7 ,А.4.9, А.5.5, А.5.8, А.5.9, А.6.4, А.6.7, А.6.8, А.6.9, 
тип пола 10А </t>
    </r>
  </si>
  <si>
    <r>
      <rPr>
        <b/>
        <sz val="12"/>
        <rFont val="Times New Roman"/>
        <family val="1"/>
        <charset val="204"/>
      </rPr>
      <t>ПУИ,</t>
    </r>
    <r>
      <rPr>
        <sz val="12"/>
        <rFont val="Times New Roman"/>
        <family val="1"/>
        <charset val="204"/>
      </rPr>
      <t xml:space="preserve"> пом.А.4.10, тип пола 14А  </t>
    </r>
  </si>
  <si>
    <t>Работы выполняются в соответствии с рабочей документацией, утвержденной "в производство работ" (раздел "АР", листы авторского надзора, дизайн-проект), техническими требованиями Заказчика (ЧТУ и замечания к РД от технического отдела Заказчика, Внутренний стандарт компании "Требования к отделочным работам",  "Требования заказчика по обеспечению тепло-влажностных условий при производстве отделочных работ в зимний период ", "Типовая технологическая карта штукатурные работы ", "Типовая технологическая карта на штукатурные работы гипсовыми составами по керамическому поризованному камню 2,1НФ по ГОСТ 530-2012"), действующими правовыми и техническими нормами (СНиП, ГОСТ, СанПиН; и пр.).</t>
  </si>
  <si>
    <r>
      <t xml:space="preserve">- устройство обмазочной гидроизоляции на цементной основе в местах сопряжения пола с наружными и внутреннми стенами, в водосборных лотках  
- отделка приямков в помещении автостоянки,
- устройство водоотводных лотков в автостоянке,
</t>
    </r>
    <r>
      <rPr>
        <sz val="14"/>
        <color theme="0"/>
        <rFont val="Times New Roman"/>
        <family val="1"/>
        <charset val="204"/>
      </rPr>
      <t>'</t>
    </r>
    <r>
      <rPr>
        <sz val="14"/>
        <rFont val="Times New Roman"/>
        <family val="1"/>
        <charset val="204"/>
      </rPr>
      <t>- нанесение разметки, установка угловой защиты колонн, дорожных знаков и зеркал в автостоянке (граница парковочного места, нумерация, указатели направления движения, знаки "место для инвалида", защитные ограждения колонн и т.п.),
- сигнальная окраска из чередующихся полос желтого и черного цветов на колоннах и выступающих ж/б элементах в автостоянке,
- полная уборка помещений (по окончании работ), включая очистку и помывку окон и дверей, инженерного оборудования, радиаторов отопления, влажную уборку полов всех помещений, а также всех кафельных поверхностей, удаление товарных наклеек,
- выполнение всех необходимых испытаний, с привлечением сторонней организации, для подтверждения качества выполненных работ действующим нормативным документам (ГОСТ, СП, Регламент), до подписания акта сдачи-приемки работ, подтверждающего исполнение обязательств по договору.</t>
    </r>
  </si>
  <si>
    <t>Предусмотреть трап в полу,
по периметру помещения аккустический шов МВП 50мм (см. ТУАР-ТЗИ-3 п.11,12)</t>
  </si>
  <si>
    <t>Предусмотреть 
по периметру помещения аккустический шов МВП 50мм (см. ТУАР-ТЗИ-3 п.11,12)</t>
  </si>
  <si>
    <t>Устройство цем.-песчаной стяжки М150, армированной сеткой 3Вр 150/50, толщ.90 мм</t>
  </si>
  <si>
    <t>Устройство цем.-песчаной стяжки М150, армированной сеткой 3Вр 150/50, толщ. 80 мм</t>
  </si>
  <si>
    <t>По периметру помещения предусмотреть аккустический шов - упругая прокладка толщ.10 мм (см. ТУ АР - ТЗИ -3 п.10, 11)</t>
  </si>
  <si>
    <t>Предусмотреть
по периметру помещения аккустический шов МВП 50мм (см. ТУАР-ТЗИ-3 п.11,12)</t>
  </si>
  <si>
    <t>Предусмотреть по периметру помещения аккустический шов - упругая прокладка толщ.10 мм (см. ТУ АР - ТЗИ -3 п.10, 11)</t>
  </si>
  <si>
    <r>
      <t xml:space="preserve">Технические помещения 
</t>
    </r>
    <r>
      <rPr>
        <sz val="12"/>
        <rFont val="Times New Roman"/>
        <family val="1"/>
        <charset val="204"/>
      </rPr>
      <t xml:space="preserve">пом.А.3.14, А.4.8 
тип пола 11А </t>
    </r>
  </si>
  <si>
    <t>Изоляция из пенополистирола толщ. 50 мм (см. ТУ АР-ТЗИ-3 п.6,7)</t>
  </si>
  <si>
    <t>Изоляция из пенополистирола толщ. 30 мм (см. ТУ АР-ТЗИ-3 п.8)</t>
  </si>
  <si>
    <t>Изоляция из пенополистирола толщ. 50 мм (см. ТУ АР-ТЗИ-3 п.8)</t>
  </si>
  <si>
    <t>Изоляция из пенополистирола  толщ. 50 мм (см. ТУ АР-ТЗИ-3 п.8)</t>
  </si>
  <si>
    <t>Изоляция из пенополистирола толщ. 40 мм (см. ТУ АР-ТЗИ-3 п.8)</t>
  </si>
  <si>
    <t>Изоляция из пенополистирола  толщ. 60 мм (см. ТУ АР-ТЗИ-3 п.8)</t>
  </si>
  <si>
    <t>Изоляция мин. ватой толщ. 50 мм  (см. ТУ АР-ТЗИ-3 п.8)</t>
  </si>
  <si>
    <t>Изоляция мин. ватой  толщ. 50 мм (см. ТУ АР-ТЗИ-3 п.8)</t>
  </si>
  <si>
    <t>Изоляция мин. ватой толщ. 120 мм, плотность не менее 15 кг/м3, коэфф. теплопроводности не более 0,041 Вт/м*С (см. ТУ АР-ТЗИ-3)</t>
  </si>
  <si>
    <t>Изоляция мин. ватой толщ. 70 мм, плотность не менее 15 кг/м3, коэфф. теплопроводности не более 0,041 Вт/м*С (см. ТУ АР-ТЗИ-3)</t>
  </si>
  <si>
    <t>Изоляция мин. ватой толщ. 100 мм, плотность не менее 15 кг/м3, коэфф. теплопроводности не более 0,0412 Вт/м*С (см. ТУ АР-ТЗИ-3)</t>
  </si>
  <si>
    <t>Облицовка стен глазурованной керамической плиткой</t>
  </si>
  <si>
    <t>Основание: РД шифры 171/24-11/22-АР3.1.1, 171/24-11/22-АР3.1.2, 171/24-11/22-АР3.1.3,
171/24-11/22-АР3.2.1, 171/24-11/22-АР3.2.2, 171/24-11/22-АР3.2.3,
171/24-11/22-АР3.3.1, 171/24-11/22-АР3.3.2, 171/24-11/22-АР3.3.3,
171/24-11/22-АР3.4, 171/24-11/22-АРД 
утвержденные "в производство работ",</t>
  </si>
  <si>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4"/>
        <rFont val="Times New Roman"/>
        <family val="1"/>
        <charset val="204"/>
      </rPr>
      <t xml:space="preserve">- черновая и чистовая отделка полов, стен и потолков всего здания подземного гаража "под ключ" (основных и вспомогательных, технических помещений), в т.ч. тепло-, звуко-, виброизоляция помещений в соответствии с рабочим Проектом и требуемая для ввода объекта в эксплуатацию и последующей передачи правообладателям (участникам долевого строительства и СКС),
- выполнение штукатурных работ и устройство стяжек полов механизированным способом,
- полная подготовка поверхности стен и потолков под чистовую отделку в зависимости от типа финишного покрытия в соответствии с требованиями СП 71.13330.2016, табл. 7.5,
- оштукатуривание по сетке узлов гидроизоляции в местах заведения ее на стены,
- устройство дверных и оконных откосов с чистовой отделкой согласно типа отделки помещения, 
- устройство конструкции пола в дверных проемах, оформление торцов строительных конструкций (кирпич, монолит) в местах установки ворот, штор, а также в местах, где заполнение проемов не предусмотрено,
- устройство узлов примыкания конструкций полов к стенам в соответствии с проектом,
- устройство примыкания штукатурки стен и перегородок к поверхности монолитных перекрытий, с устройством деформационного шва на толщину штукатурки и высотой 10-30 мм, в т.ч. монтаж потолочных галтелей,
- устройство примыканий стен, перегородок и плит перекрытий к смонтированным сборным железобетонным элементам (лифтовые шахты, вент. блоки), в т.ч. деформационные швы между лифтовыми шахтами, между лифтовой шахтой и ж/б стеной, а также деформационные швы между секциями на полу, стенах, потолке, в дверных проемах и др. по технологии покрытия деф. швов (заполнение деф. шва, монтаж декоративного элемента/профиля) (внешний вид и марку профиля для заделки деф. шва согласовать с ООО "Сэтл Строй"),
- применение для штукатурных работ углозащитного профиля из пластика либо иных полимерных материалов, исключающих образование ржавчины на поверхности (применение углозащитного профиля из оцинкованного металла не допускается),
- зашивка коммуникаций с устройством ревизионных люков,
- обеспечение доступа к инженерным коммуникациям (устройство лючков, ревизий и т.п.) в случае необходимости,
- устройство пристенных отбойников - защита инженерного оборудования и колесоотбойников машиномест в местах обеспечения ширины эвакуации (в случае необходимости),
- окраска металлических конструкций эмалью за 2 раза, по огрунтованной поверхности,
- антикоррозийная защита металлических конструкций колесоотбойников, защита заводских и монтажных сварных соединений, а также контроль качества сварных соединений,
</t>
    </r>
    <r>
      <rPr>
        <sz val="14"/>
        <color theme="0"/>
        <rFont val="Times New Roman"/>
        <family val="1"/>
        <charset val="204"/>
      </rPr>
      <t>'</t>
    </r>
    <r>
      <rPr>
        <sz val="14"/>
        <rFont val="Times New Roman"/>
        <family val="1"/>
        <charset val="204"/>
      </rPr>
      <t>- устройство ПВХ поручней на ограждениях лестничных маршей,
- мероприятия по предотвращению затапливания помещений с верхних этажей, в связи с отсутствием кровельного покрытия (в случае необходимости),</t>
    </r>
  </si>
  <si>
    <t>ЧТУ, Изм. 1 к ЧТУ, Актуализированные ЧТУ, ТУ Заказчика</t>
  </si>
  <si>
    <t>1.2.14</t>
  </si>
  <si>
    <t>1.2.15</t>
  </si>
  <si>
    <t>1.2.16</t>
  </si>
  <si>
    <t>1.2.17</t>
  </si>
  <si>
    <t>1.2.18</t>
  </si>
  <si>
    <t>1.2.19</t>
  </si>
  <si>
    <r>
      <t xml:space="preserve">Выходы из технических помещений,
</t>
    </r>
    <r>
      <rPr>
        <sz val="12"/>
        <rFont val="Times New Roman"/>
        <family val="1"/>
        <charset val="204"/>
      </rPr>
      <t xml:space="preserve">пом.П.1.1.2, П.1.2.3, П.1.3.4, П.2.1.2, П.2.2.3, П2.2.4, п.3.2.6, П.3.2.5, П.3.3.2, П.3.3.3, П.3.4.2
</t>
    </r>
    <r>
      <rPr>
        <b/>
        <sz val="12"/>
        <rFont val="Times New Roman"/>
        <family val="1"/>
        <charset val="204"/>
      </rPr>
      <t xml:space="preserve">
</t>
    </r>
    <r>
      <rPr>
        <sz val="12"/>
        <rFont val="Times New Roman"/>
        <family val="1"/>
        <charset val="204"/>
      </rPr>
      <t xml:space="preserve">тип пола 25А </t>
    </r>
  </si>
  <si>
    <t xml:space="preserve">пол в приямках </t>
  </si>
  <si>
    <r>
      <t xml:space="preserve">Выходы из технического этажа,
</t>
    </r>
    <r>
      <rPr>
        <sz val="12"/>
        <rFont val="Times New Roman"/>
        <family val="1"/>
        <charset val="204"/>
      </rPr>
      <t xml:space="preserve">пом.П.1.1.1, П.1.2.1, П.1.3.1, П.1.4.1, П.2.1.1, П.2.2.1, П.2.3.1, П.2.4.1, П.3.2.1, П.3.3.1, 
</t>
    </r>
    <r>
      <rPr>
        <b/>
        <sz val="12"/>
        <rFont val="Times New Roman"/>
        <family val="1"/>
        <charset val="204"/>
      </rPr>
      <t xml:space="preserve">
</t>
    </r>
    <r>
      <rPr>
        <sz val="12"/>
        <rFont val="Times New Roman"/>
        <family val="1"/>
        <charset val="204"/>
      </rPr>
      <t xml:space="preserve">тип пола 26А </t>
    </r>
  </si>
  <si>
    <t xml:space="preserve">Устройство уклонообразующей стяжки из цем.-песчаного раствора М150, армированной сеткой 3Вр150/50
толщ. 40-100 мм, уклон не менее 2%, </t>
  </si>
  <si>
    <t xml:space="preserve">Устройство уклонообразующей стяжки из цем.-песчаного раствора М150, армированной сеткой 3Вр150/50
толщ. 20-50 мм, уклон не менее 2%, </t>
  </si>
  <si>
    <r>
      <rPr>
        <b/>
        <sz val="12"/>
        <rFont val="Times New Roman"/>
        <family val="1"/>
        <charset val="204"/>
      </rPr>
      <t xml:space="preserve">Лестницы  
</t>
    </r>
    <r>
      <rPr>
        <sz val="12"/>
        <rFont val="Times New Roman"/>
        <family val="1"/>
        <charset val="204"/>
      </rPr>
      <t xml:space="preserve">
пом.А.4.5,  А.3.11 </t>
    </r>
  </si>
  <si>
    <r>
      <rPr>
        <b/>
        <sz val="12"/>
        <rFont val="Times New Roman"/>
        <family val="1"/>
        <charset val="204"/>
      </rPr>
      <t xml:space="preserve">Лестницы  
</t>
    </r>
    <r>
      <rPr>
        <sz val="12"/>
        <rFont val="Times New Roman"/>
        <family val="1"/>
        <charset val="204"/>
      </rPr>
      <t xml:space="preserve">
пом.А.1.2, А.1.3, А.2.3, А.2.4, А.3.2, А.3.3, А.4.2,  А.5.2, А.5.3, А.5.4, А.6.2, А.6.3,
</t>
    </r>
  </si>
  <si>
    <t>Фактурная минеральная штукатурка ANTEGA (или аналог), с полной подготовкой поверхности, с окраской или колерованная в массе, цвет NCS S 1500N</t>
  </si>
  <si>
    <t>ИНН ___________________________</t>
  </si>
  <si>
    <t>Дата подачи предложения "___" _____________ 2025 г.</t>
  </si>
  <si>
    <r>
      <t xml:space="preserve">РАСЧЕТ СТОИМОСТИ </t>
    </r>
    <r>
      <rPr>
        <b/>
        <sz val="18"/>
        <color rgb="FF00B050"/>
        <rFont val="Times New Roman"/>
        <family val="1"/>
        <charset val="204"/>
      </rPr>
      <t>изм.1 от 15.03.2025</t>
    </r>
  </si>
  <si>
    <t>шт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</si>
</sst>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 #,##0.00_р_._-;\-* #,##0.00_р_._-;_-* &quot;-&quot;??_р_._-;_-@_-"/>
    <numFmt numFmtId="165" formatCode="_-* #,##0.00&quot;р.&quot;_-;\-* #,##0.00&quot;р.&quot;_-;_-* &quot;-&quot;??&quot;р.&quot;_-;_-@_-"/>
  </numFmts>
  <fonts count="3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2"/>
      <name val="Times New Roman"/>
      <family val="1"/>
      <charset val="204"/>
    </font>
    <font>
      <sz val="10"/>
      <name val="Arial Cyr"/>
      <charset val="204"/>
    </font>
    <font>
      <b/>
      <sz val="11"/>
      <name val="Times New Roman"/>
      <family val="1"/>
      <charset val="204"/>
    </font>
    <font>
      <sz val="10"/>
      <name val="Times New Roman"/>
      <family val="1"/>
      <charset val="204"/>
    </font>
    <font>
      <b/>
      <sz val="10"/>
      <name val="Times New Roman"/>
      <family val="1"/>
      <charset val="204"/>
    </font>
    <font>
      <b/>
      <sz val="16"/>
      <name val="Times New Roman"/>
      <family val="1"/>
      <charset val="204"/>
    </font>
    <font>
      <b/>
      <sz val="16"/>
      <color rgb="FFFF0000"/>
      <name val="Times New Roman"/>
      <family val="1"/>
      <charset val="204"/>
    </font>
    <font>
      <sz val="10"/>
      <color rgb="FFFF0000"/>
      <name val="Times New Roman"/>
      <family val="1"/>
      <charset val="204"/>
    </font>
    <font>
      <b/>
      <sz val="14"/>
      <name val="Times New Roman"/>
      <family val="1"/>
      <charset val="204"/>
    </font>
    <font>
      <b/>
      <sz val="14"/>
      <color rgb="FFFF0000"/>
      <name val="Times New Roman"/>
      <family val="1"/>
      <charset val="204"/>
    </font>
    <font>
      <sz val="12"/>
      <color rgb="FFFF0000"/>
      <name val="Times New Roman"/>
      <family val="1"/>
      <charset val="204"/>
    </font>
    <font>
      <b/>
      <sz val="12"/>
      <color rgb="FFFF0000"/>
      <name val="Times New Roman"/>
      <family val="1"/>
      <charset val="204"/>
    </font>
    <font>
      <b/>
      <sz val="12"/>
      <name val="Times New Roman"/>
      <family val="1"/>
      <charset val="204"/>
    </font>
    <font>
      <sz val="11"/>
      <name val="Times New Roman"/>
      <family val="1"/>
      <charset val="204"/>
    </font>
    <font>
      <sz val="13"/>
      <name val="Times New Roman"/>
      <family val="1"/>
      <charset val="204"/>
    </font>
    <font>
      <sz val="11"/>
      <name val="Arial Cyr"/>
      <charset val="204"/>
    </font>
    <font>
      <sz val="11"/>
      <color rgb="FFFF0000"/>
      <name val="Times New Roman"/>
      <family val="1"/>
      <charset val="204"/>
    </font>
    <font>
      <sz val="14"/>
      <name val="Times New Roman"/>
      <family val="1"/>
      <charset val="204"/>
    </font>
    <font>
      <b/>
      <sz val="11"/>
      <color rgb="FFFF0000"/>
      <name val="Times New Roman"/>
      <family val="1"/>
      <charset val="204"/>
    </font>
    <font>
      <sz val="14"/>
      <color rgb="FFFF0000"/>
      <name val="Times New Roman"/>
      <family val="1"/>
      <charset val="204"/>
    </font>
    <font>
      <sz val="9"/>
      <color rgb="FFFF0000"/>
      <name val="Times New Roman"/>
      <family val="1"/>
      <charset val="204"/>
    </font>
    <font>
      <b/>
      <sz val="13"/>
      <color rgb="FFFF0000"/>
      <name val="Times New Roman"/>
      <family val="1"/>
      <charset val="204"/>
    </font>
    <font>
      <sz val="13"/>
      <color rgb="FFFF0000"/>
      <name val="Times New Roman"/>
      <family val="1"/>
      <charset val="204"/>
    </font>
    <font>
      <b/>
      <u/>
      <sz val="14"/>
      <name val="Times New Roman"/>
      <family val="1"/>
      <charset val="204"/>
    </font>
    <font>
      <b/>
      <sz val="18"/>
      <name val="Times New Roman"/>
      <family val="1"/>
      <charset val="204"/>
    </font>
    <font>
      <sz val="12"/>
      <color theme="1"/>
      <name val="Times New Roman"/>
      <family val="1"/>
      <charset val="204"/>
    </font>
    <font>
      <sz val="14"/>
      <color theme="0"/>
      <name val="Times New Roman"/>
      <family val="1"/>
      <charset val="204"/>
    </font>
    <font>
      <b/>
      <sz val="17"/>
      <name val="Times New Roman"/>
      <family val="1"/>
      <charset val="204"/>
    </font>
    <font>
      <sz val="16"/>
      <name val="Times New Roman"/>
      <family val="1"/>
      <charset val="204"/>
    </font>
    <font>
      <i/>
      <sz val="12"/>
      <name val="Times New Roman"/>
      <family val="1"/>
      <charset val="204"/>
    </font>
    <font>
      <sz val="11"/>
      <color theme="1"/>
      <name val="Calibri"/>
      <family val="2"/>
      <scheme val="minor"/>
    </font>
    <font>
      <sz val="10"/>
      <name val="Arial"/>
      <family val="2"/>
      <charset val="204"/>
    </font>
    <font>
      <sz val="12"/>
      <color rgb="FF0000FF"/>
      <name val="Times New Roman"/>
      <family val="1"/>
      <charset val="204"/>
    </font>
    <font>
      <sz val="12"/>
      <color rgb="FF1008B8"/>
      <name val="Times New Roman"/>
      <family val="1"/>
      <charset val="204"/>
    </font>
    <font>
      <b/>
      <sz val="18"/>
      <color rgb="FF00B050"/>
      <name val="Times New Roman"/>
      <family val="1"/>
      <charset val="204"/>
    </font>
  </fonts>
  <fills count="9">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indexed="41"/>
        <bgColor indexed="64"/>
      </patternFill>
    </fill>
    <fill>
      <patternFill patternType="solid">
        <fgColor theme="2" tint="-9.9978637043366805E-2"/>
        <bgColor indexed="64"/>
      </patternFill>
    </fill>
    <fill>
      <patternFill patternType="solid">
        <fgColor theme="0" tint="-0.14999847407452621"/>
        <bgColor indexed="64"/>
      </patternFill>
    </fill>
  </fills>
  <borders count="48">
    <border>
      <left/>
      <right/>
      <top/>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auto="1"/>
      </top>
      <bottom/>
      <diagonal/>
    </border>
    <border>
      <left style="thin">
        <color auto="1"/>
      </left>
      <right/>
      <top style="medium">
        <color indexed="64"/>
      </top>
      <bottom style="medium">
        <color indexed="64"/>
      </bottom>
      <diagonal/>
    </border>
    <border>
      <left style="medium">
        <color auto="1"/>
      </left>
      <right style="medium">
        <color indexed="64"/>
      </right>
      <top style="medium">
        <color auto="1"/>
      </top>
      <bottom style="medium">
        <color indexed="64"/>
      </bottom>
      <diagonal/>
    </border>
    <border>
      <left style="medium">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s>
  <cellStyleXfs count="17">
    <xf numFmtId="0" fontId="0" fillId="0" borderId="0"/>
    <xf numFmtId="0" fontId="4" fillId="0" borderId="0"/>
    <xf numFmtId="164" fontId="4" fillId="0" borderId="0" applyFont="0" applyFill="0" applyBorder="0" applyAlignment="0" applyProtection="0"/>
    <xf numFmtId="0" fontId="6" fillId="0" borderId="0"/>
    <xf numFmtId="0" fontId="4" fillId="0" borderId="0"/>
    <xf numFmtId="0" fontId="6" fillId="0" borderId="0"/>
    <xf numFmtId="0" fontId="6" fillId="0" borderId="0"/>
    <xf numFmtId="165" fontId="6" fillId="0" borderId="0" applyFont="0" applyFill="0" applyBorder="0" applyAlignment="0" applyProtection="0"/>
    <xf numFmtId="0" fontId="4" fillId="0" borderId="0"/>
    <xf numFmtId="0" fontId="4" fillId="0" borderId="0"/>
    <xf numFmtId="0" fontId="4" fillId="0" borderId="0"/>
    <xf numFmtId="0" fontId="2" fillId="0" borderId="0"/>
    <xf numFmtId="0" fontId="34" fillId="0" borderId="0"/>
    <xf numFmtId="0" fontId="1" fillId="0" borderId="0"/>
    <xf numFmtId="0" fontId="34" fillId="0" borderId="0"/>
    <xf numFmtId="0" fontId="33" fillId="0" borderId="0"/>
    <xf numFmtId="43" fontId="1" fillId="0" borderId="0" applyFont="0" applyFill="0" applyBorder="0" applyAlignment="0" applyProtection="0"/>
  </cellStyleXfs>
  <cellXfs count="365">
    <xf numFmtId="0" fontId="0" fillId="0" borderId="0" xfId="0"/>
    <xf numFmtId="2" fontId="16" fillId="0" borderId="14" xfId="1" applyNumberFormat="1" applyFont="1" applyFill="1" applyBorder="1" applyAlignment="1">
      <alignment horizontal="center" vertical="center" wrapText="1"/>
    </xf>
    <xf numFmtId="2" fontId="19" fillId="0" borderId="0" xfId="0" applyNumberFormat="1" applyFont="1" applyBorder="1" applyAlignment="1">
      <alignment horizontal="center"/>
    </xf>
    <xf numFmtId="2" fontId="22" fillId="0" borderId="0" xfId="0" applyNumberFormat="1" applyFont="1" applyAlignment="1">
      <alignment horizontal="center"/>
    </xf>
    <xf numFmtId="2" fontId="15" fillId="0" borderId="0" xfId="0" applyNumberFormat="1" applyFont="1" applyFill="1" applyBorder="1" applyAlignment="1">
      <alignment horizontal="center" vertical="center" wrapText="1"/>
    </xf>
    <xf numFmtId="2" fontId="11" fillId="0" borderId="0" xfId="1" applyNumberFormat="1" applyFont="1" applyFill="1" applyBorder="1" applyAlignment="1">
      <alignment horizontal="center" vertical="center"/>
    </xf>
    <xf numFmtId="0" fontId="3" fillId="0" borderId="5" xfId="0" applyFont="1" applyFill="1" applyBorder="1" applyAlignment="1">
      <alignment horizontal="left" vertical="center" wrapText="1"/>
    </xf>
    <xf numFmtId="0" fontId="3" fillId="0" borderId="15" xfId="0" applyFont="1" applyFill="1" applyBorder="1" applyAlignment="1">
      <alignment vertical="center" wrapText="1"/>
    </xf>
    <xf numFmtId="2" fontId="3" fillId="2" borderId="5" xfId="0" applyNumberFormat="1" applyFont="1" applyFill="1" applyBorder="1" applyAlignment="1">
      <alignment horizontal="center" vertical="center" wrapText="1"/>
    </xf>
    <xf numFmtId="0" fontId="3" fillId="0" borderId="24" xfId="0" applyFont="1" applyFill="1" applyBorder="1" applyAlignment="1">
      <alignment horizontal="left" vertical="center" wrapText="1"/>
    </xf>
    <xf numFmtId="2" fontId="3" fillId="0" borderId="5" xfId="0" applyNumberFormat="1" applyFont="1" applyBorder="1" applyAlignment="1">
      <alignment horizontal="center" vertical="center" wrapText="1"/>
    </xf>
    <xf numFmtId="2" fontId="3" fillId="0" borderId="5" xfId="0" applyNumberFormat="1" applyFont="1" applyFill="1" applyBorder="1" applyAlignment="1">
      <alignment horizontal="center" vertical="center"/>
    </xf>
    <xf numFmtId="2" fontId="3" fillId="0" borderId="28" xfId="0" applyNumberFormat="1" applyFont="1" applyFill="1" applyBorder="1" applyAlignment="1">
      <alignment horizontal="center" vertical="center" wrapText="1"/>
    </xf>
    <xf numFmtId="2" fontId="3" fillId="0" borderId="5" xfId="0" applyNumberFormat="1" applyFont="1" applyFill="1" applyBorder="1" applyAlignment="1">
      <alignment horizontal="center" vertical="center" wrapText="1"/>
    </xf>
    <xf numFmtId="2" fontId="3" fillId="0" borderId="14" xfId="0" applyNumberFormat="1" applyFont="1" applyFill="1" applyBorder="1" applyAlignment="1">
      <alignment horizontal="center" vertical="center"/>
    </xf>
    <xf numFmtId="2" fontId="3" fillId="0" borderId="14" xfId="0" applyNumberFormat="1" applyFont="1" applyFill="1" applyBorder="1" applyAlignment="1">
      <alignment horizontal="center" vertical="center" wrapText="1"/>
    </xf>
    <xf numFmtId="0" fontId="3" fillId="0" borderId="15" xfId="0" applyFont="1" applyFill="1" applyBorder="1" applyAlignment="1">
      <alignment horizontal="left" vertical="center" wrapText="1"/>
    </xf>
    <xf numFmtId="2" fontId="3" fillId="0" borderId="0" xfId="1" applyNumberFormat="1" applyFont="1"/>
    <xf numFmtId="2" fontId="3" fillId="0" borderId="0" xfId="1" applyNumberFormat="1" applyFont="1" applyFill="1" applyAlignment="1">
      <alignment horizontal="center" vertical="center"/>
    </xf>
    <xf numFmtId="2" fontId="3" fillId="0" borderId="0" xfId="1" applyNumberFormat="1" applyFont="1" applyFill="1" applyAlignment="1">
      <alignment horizontal="center"/>
    </xf>
    <xf numFmtId="2" fontId="3" fillId="0" borderId="0" xfId="0" applyNumberFormat="1" applyFont="1" applyAlignment="1">
      <alignment horizontal="right" readingOrder="1"/>
    </xf>
    <xf numFmtId="2" fontId="31" fillId="0" borderId="0" xfId="0" applyNumberFormat="1" applyFont="1" applyFill="1" applyAlignment="1">
      <alignment horizontal="right" vertical="top"/>
    </xf>
    <xf numFmtId="2" fontId="3" fillId="0" borderId="0" xfId="1" applyNumberFormat="1" applyFont="1" applyAlignment="1">
      <alignment horizontal="left" vertical="center"/>
    </xf>
    <xf numFmtId="2" fontId="11" fillId="0" borderId="0" xfId="0" applyNumberFormat="1" applyFont="1" applyFill="1" applyAlignment="1">
      <alignment horizontal="left"/>
    </xf>
    <xf numFmtId="2" fontId="6" fillId="0" borderId="0" xfId="1" applyNumberFormat="1" applyFont="1"/>
    <xf numFmtId="2" fontId="6" fillId="0" borderId="0" xfId="1" applyNumberFormat="1" applyFont="1" applyFill="1" applyAlignment="1">
      <alignment horizontal="center"/>
    </xf>
    <xf numFmtId="2" fontId="6" fillId="0" borderId="0" xfId="1" applyNumberFormat="1" applyFont="1" applyAlignment="1">
      <alignment horizontal="left" vertical="center"/>
    </xf>
    <xf numFmtId="2" fontId="11" fillId="0" borderId="0" xfId="0" applyNumberFormat="1" applyFont="1" applyAlignment="1">
      <alignment horizontal="left"/>
    </xf>
    <xf numFmtId="2" fontId="8" fillId="0" borderId="0" xfId="1" applyNumberFormat="1" applyFont="1" applyAlignment="1">
      <alignment horizontal="left" vertical="center" wrapText="1"/>
    </xf>
    <xf numFmtId="2" fontId="8" fillId="0" borderId="0" xfId="1" applyNumberFormat="1" applyFont="1" applyAlignment="1">
      <alignment vertical="center" wrapText="1"/>
    </xf>
    <xf numFmtId="2" fontId="9" fillId="0" borderId="0" xfId="1" applyNumberFormat="1" applyFont="1" applyAlignment="1">
      <alignment horizontal="left" vertical="center" wrapText="1"/>
    </xf>
    <xf numFmtId="2" fontId="9" fillId="0" borderId="0" xfId="1" applyNumberFormat="1" applyFont="1" applyAlignment="1">
      <alignment vertical="center" wrapText="1"/>
    </xf>
    <xf numFmtId="2" fontId="10" fillId="0" borderId="0" xfId="1" applyNumberFormat="1" applyFont="1"/>
    <xf numFmtId="2" fontId="30" fillId="0" borderId="0" xfId="3" applyNumberFormat="1" applyFont="1" applyBorder="1" applyAlignment="1">
      <alignment vertical="center" wrapText="1"/>
    </xf>
    <xf numFmtId="2" fontId="10" fillId="0" borderId="0" xfId="1" applyNumberFormat="1" applyFont="1" applyFill="1" applyBorder="1" applyAlignment="1">
      <alignment horizontal="center" vertical="center"/>
    </xf>
    <xf numFmtId="2" fontId="13" fillId="0" borderId="0" xfId="1" applyNumberFormat="1" applyFont="1" applyFill="1" applyBorder="1" applyAlignment="1">
      <alignment horizontal="left" vertical="center"/>
    </xf>
    <xf numFmtId="2" fontId="13" fillId="0" borderId="0" xfId="0" applyNumberFormat="1" applyFont="1" applyAlignment="1">
      <alignment horizontal="left" vertical="center"/>
    </xf>
    <xf numFmtId="2" fontId="13" fillId="0" borderId="0" xfId="1" applyNumberFormat="1" applyFont="1"/>
    <xf numFmtId="2" fontId="10" fillId="0" borderId="0" xfId="1" applyNumberFormat="1" applyFont="1" applyAlignment="1">
      <alignment horizontal="left" vertical="center"/>
    </xf>
    <xf numFmtId="2" fontId="16" fillId="4" borderId="5" xfId="1" applyNumberFormat="1" applyFont="1" applyFill="1" applyBorder="1"/>
    <xf numFmtId="2" fontId="5" fillId="0" borderId="0" xfId="1" quotePrefix="1" applyNumberFormat="1" applyFont="1" applyAlignment="1">
      <alignment vertical="center"/>
    </xf>
    <xf numFmtId="2" fontId="16" fillId="0" borderId="0" xfId="1" applyNumberFormat="1" applyFont="1" applyFill="1" applyBorder="1" applyAlignment="1">
      <alignment horizontal="center" vertical="center"/>
    </xf>
    <xf numFmtId="2" fontId="3" fillId="0" borderId="0" xfId="1" applyNumberFormat="1" applyFont="1" applyFill="1" applyBorder="1" applyAlignment="1">
      <alignment horizontal="left" vertical="center"/>
    </xf>
    <xf numFmtId="2" fontId="3" fillId="0" borderId="0" xfId="0" applyNumberFormat="1" applyFont="1" applyAlignment="1">
      <alignment horizontal="left" vertical="center"/>
    </xf>
    <xf numFmtId="2" fontId="3" fillId="0" borderId="0" xfId="1" applyNumberFormat="1" applyFont="1" applyFill="1" applyBorder="1" applyAlignment="1">
      <alignment horizontal="center" vertical="center"/>
    </xf>
    <xf numFmtId="2" fontId="3" fillId="0" borderId="0" xfId="1" applyNumberFormat="1" applyFont="1" applyFill="1" applyBorder="1" applyAlignment="1">
      <alignment vertical="center"/>
    </xf>
    <xf numFmtId="2" fontId="10" fillId="0" borderId="0" xfId="1" applyNumberFormat="1" applyFont="1" applyFill="1"/>
    <xf numFmtId="2" fontId="13" fillId="0" borderId="0" xfId="1" applyNumberFormat="1" applyFont="1" applyFill="1" applyBorder="1" applyAlignment="1">
      <alignment horizontal="center" vertical="center"/>
    </xf>
    <xf numFmtId="2" fontId="22" fillId="0" borderId="0" xfId="1" applyNumberFormat="1" applyFont="1" applyFill="1" applyBorder="1" applyAlignment="1">
      <alignment horizontal="center" vertical="center"/>
    </xf>
    <xf numFmtId="2" fontId="12" fillId="0" borderId="0" xfId="1" applyNumberFormat="1" applyFont="1" applyFill="1" applyAlignment="1">
      <alignment horizontal="center"/>
    </xf>
    <xf numFmtId="2" fontId="12" fillId="0" borderId="0" xfId="1" applyNumberFormat="1" applyFont="1"/>
    <xf numFmtId="2" fontId="22" fillId="0" borderId="0" xfId="1" applyNumberFormat="1" applyFont="1" applyFill="1" applyAlignment="1">
      <alignment horizontal="right" vertical="center"/>
    </xf>
    <xf numFmtId="2" fontId="16" fillId="0" borderId="0" xfId="0" applyNumberFormat="1" applyFont="1" applyAlignment="1">
      <alignment horizontal="left" vertical="center"/>
    </xf>
    <xf numFmtId="2" fontId="16" fillId="0" borderId="0" xfId="0" applyNumberFormat="1" applyFont="1"/>
    <xf numFmtId="2" fontId="16" fillId="0" borderId="13" xfId="1" applyNumberFormat="1" applyFont="1" applyFill="1" applyBorder="1" applyAlignment="1">
      <alignment horizontal="center" vertical="center" wrapText="1"/>
    </xf>
    <xf numFmtId="2" fontId="16" fillId="0" borderId="16" xfId="1" applyNumberFormat="1" applyFont="1" applyFill="1" applyBorder="1" applyAlignment="1">
      <alignment horizontal="center" vertical="center" wrapText="1"/>
    </xf>
    <xf numFmtId="2" fontId="16" fillId="0" borderId="21" xfId="1" applyNumberFormat="1" applyFont="1" applyFill="1" applyBorder="1" applyAlignment="1">
      <alignment horizontal="center" vertical="center" wrapText="1"/>
    </xf>
    <xf numFmtId="2" fontId="15" fillId="5" borderId="13" xfId="0" applyNumberFormat="1" applyFont="1" applyFill="1" applyBorder="1" applyAlignment="1">
      <alignment horizontal="center" vertical="center" wrapText="1"/>
    </xf>
    <xf numFmtId="2" fontId="15" fillId="5" borderId="14" xfId="0" applyNumberFormat="1" applyFont="1" applyFill="1" applyBorder="1" applyAlignment="1">
      <alignment horizontal="center" vertical="center" wrapText="1"/>
    </xf>
    <xf numFmtId="2" fontId="15" fillId="5" borderId="5" xfId="0" applyNumberFormat="1" applyFont="1" applyFill="1" applyBorder="1" applyAlignment="1">
      <alignment horizontal="left" vertical="center"/>
    </xf>
    <xf numFmtId="2" fontId="15" fillId="5" borderId="15" xfId="0" applyNumberFormat="1" applyFont="1" applyFill="1" applyBorder="1" applyAlignment="1">
      <alignment horizontal="left" vertical="center" indent="1"/>
    </xf>
    <xf numFmtId="2" fontId="15" fillId="5" borderId="14" xfId="0" applyNumberFormat="1" applyFont="1" applyFill="1" applyBorder="1" applyAlignment="1">
      <alignment horizontal="center" vertical="center"/>
    </xf>
    <xf numFmtId="2" fontId="15" fillId="5" borderId="21" xfId="0" applyNumberFormat="1" applyFont="1" applyFill="1" applyBorder="1" applyAlignment="1">
      <alignment horizontal="center" vertical="center"/>
    </xf>
    <xf numFmtId="2" fontId="3" fillId="5" borderId="13" xfId="0" applyNumberFormat="1" applyFont="1" applyFill="1" applyBorder="1" applyAlignment="1">
      <alignment horizontal="center" vertical="center" wrapText="1"/>
    </xf>
    <xf numFmtId="2" fontId="3" fillId="5" borderId="14" xfId="0" applyNumberFormat="1" applyFont="1" applyFill="1" applyBorder="1" applyAlignment="1">
      <alignment horizontal="center" vertical="center" wrapText="1"/>
    </xf>
    <xf numFmtId="2" fontId="15" fillId="5" borderId="16" xfId="0" applyNumberFormat="1" applyFont="1" applyFill="1" applyBorder="1" applyAlignment="1">
      <alignment horizontal="center" vertical="center" wrapText="1"/>
    </xf>
    <xf numFmtId="2" fontId="15" fillId="5" borderId="13" xfId="2" applyNumberFormat="1" applyFont="1" applyFill="1" applyBorder="1" applyAlignment="1">
      <alignment horizontal="center" vertical="center" wrapText="1"/>
    </xf>
    <xf numFmtId="2" fontId="15" fillId="5" borderId="5" xfId="2" applyNumberFormat="1" applyFont="1" applyFill="1" applyBorder="1" applyAlignment="1">
      <alignment horizontal="center" vertical="center" wrapText="1"/>
    </xf>
    <xf numFmtId="2" fontId="15" fillId="5" borderId="21" xfId="2" applyNumberFormat="1" applyFont="1" applyFill="1" applyBorder="1" applyAlignment="1">
      <alignment horizontal="center" vertical="center" wrapText="1"/>
    </xf>
    <xf numFmtId="2" fontId="3" fillId="5" borderId="22" xfId="2" applyNumberFormat="1" applyFont="1" applyFill="1" applyBorder="1" applyAlignment="1">
      <alignment horizontal="center" vertical="center" wrapText="1"/>
    </xf>
    <xf numFmtId="2" fontId="5" fillId="0" borderId="0" xfId="0" applyNumberFormat="1" applyFont="1" applyBorder="1"/>
    <xf numFmtId="2" fontId="3" fillId="3" borderId="23" xfId="0" applyNumberFormat="1" applyFont="1" applyFill="1" applyBorder="1" applyAlignment="1">
      <alignment horizontal="center" vertical="center"/>
    </xf>
    <xf numFmtId="2" fontId="16" fillId="3" borderId="5" xfId="0" applyNumberFormat="1" applyFont="1" applyFill="1" applyBorder="1"/>
    <xf numFmtId="2" fontId="15" fillId="3" borderId="24" xfId="0" applyNumberFormat="1" applyFont="1" applyFill="1" applyBorder="1" applyAlignment="1">
      <alignment horizontal="left" vertical="center"/>
    </xf>
    <xf numFmtId="2" fontId="15" fillId="3" borderId="15" xfId="0" applyNumberFormat="1" applyFont="1" applyFill="1" applyBorder="1" applyAlignment="1">
      <alignment horizontal="left" vertical="center" indent="1"/>
    </xf>
    <xf numFmtId="2" fontId="15" fillId="3" borderId="14" xfId="0" applyNumberFormat="1" applyFont="1" applyFill="1" applyBorder="1" applyAlignment="1">
      <alignment horizontal="center" vertical="center"/>
    </xf>
    <xf numFmtId="2" fontId="15" fillId="3" borderId="21" xfId="0" applyNumberFormat="1" applyFont="1" applyFill="1" applyBorder="1" applyAlignment="1">
      <alignment horizontal="center" vertical="center"/>
    </xf>
    <xf numFmtId="2" fontId="3" fillId="3" borderId="13" xfId="0" applyNumberFormat="1" applyFont="1" applyFill="1" applyBorder="1" applyAlignment="1">
      <alignment horizontal="center" vertical="center" wrapText="1"/>
    </xf>
    <xf numFmtId="2" fontId="3" fillId="3" borderId="14" xfId="0" applyNumberFormat="1" applyFont="1" applyFill="1" applyBorder="1" applyAlignment="1">
      <alignment horizontal="center" vertical="center" wrapText="1"/>
    </xf>
    <xf numFmtId="2" fontId="15" fillId="3" borderId="16" xfId="0" applyNumberFormat="1" applyFont="1" applyFill="1" applyBorder="1" applyAlignment="1">
      <alignment horizontal="center" vertical="center" wrapText="1"/>
    </xf>
    <xf numFmtId="2" fontId="15" fillId="3" borderId="13" xfId="2" applyNumberFormat="1" applyFont="1" applyFill="1" applyBorder="1" applyAlignment="1">
      <alignment horizontal="center" vertical="center" wrapText="1"/>
    </xf>
    <xf numFmtId="2" fontId="15" fillId="3" borderId="14" xfId="2" applyNumberFormat="1" applyFont="1" applyFill="1" applyBorder="1" applyAlignment="1">
      <alignment horizontal="center" vertical="center" wrapText="1"/>
    </xf>
    <xf numFmtId="2" fontId="15" fillId="3" borderId="21" xfId="2" applyNumberFormat="1" applyFont="1" applyFill="1" applyBorder="1" applyAlignment="1">
      <alignment horizontal="center" vertical="center" wrapText="1"/>
    </xf>
    <xf numFmtId="2" fontId="3" fillId="3" borderId="22" xfId="2" applyNumberFormat="1" applyFont="1" applyFill="1" applyBorder="1" applyAlignment="1">
      <alignment horizontal="center" vertical="center" wrapText="1"/>
    </xf>
    <xf numFmtId="2" fontId="3" fillId="0" borderId="25" xfId="0" applyNumberFormat="1" applyFont="1" applyFill="1" applyBorder="1" applyAlignment="1">
      <alignment horizontal="center" vertical="center" wrapText="1"/>
    </xf>
    <xf numFmtId="2" fontId="3" fillId="0" borderId="5" xfId="0" applyNumberFormat="1" applyFont="1" applyFill="1" applyBorder="1" applyAlignment="1">
      <alignment horizontal="left" vertical="center" wrapText="1"/>
    </xf>
    <xf numFmtId="2" fontId="3" fillId="0" borderId="32" xfId="0" applyNumberFormat="1" applyFont="1" applyFill="1" applyBorder="1" applyAlignment="1">
      <alignment horizontal="center" vertical="center"/>
    </xf>
    <xf numFmtId="2" fontId="3" fillId="4" borderId="25" xfId="0" applyNumberFormat="1" applyFont="1" applyFill="1" applyBorder="1" applyAlignment="1">
      <alignment horizontal="center" vertical="center"/>
    </xf>
    <xf numFmtId="2" fontId="3" fillId="4" borderId="5" xfId="0" applyNumberFormat="1" applyFont="1" applyFill="1" applyBorder="1" applyAlignment="1">
      <alignment horizontal="center" vertical="center"/>
    </xf>
    <xf numFmtId="2" fontId="3" fillId="0" borderId="27" xfId="0" applyNumberFormat="1" applyFont="1" applyBorder="1" applyAlignment="1">
      <alignment horizontal="center" vertical="center"/>
    </xf>
    <xf numFmtId="2" fontId="3" fillId="0" borderId="25" xfId="0" applyNumberFormat="1" applyFont="1" applyBorder="1" applyAlignment="1">
      <alignment horizontal="center" vertical="center"/>
    </xf>
    <xf numFmtId="2" fontId="3" fillId="0" borderId="5" xfId="0" applyNumberFormat="1" applyFont="1" applyBorder="1" applyAlignment="1">
      <alignment horizontal="center" vertical="center"/>
    </xf>
    <xf numFmtId="2" fontId="3" fillId="0" borderId="24" xfId="0" applyNumberFormat="1" applyFont="1" applyBorder="1" applyAlignment="1">
      <alignment horizontal="center" vertical="center"/>
    </xf>
    <xf numFmtId="2" fontId="16" fillId="0" borderId="0" xfId="0" applyNumberFormat="1" applyFont="1" applyFill="1" applyAlignment="1">
      <alignment horizontal="left" vertical="center"/>
    </xf>
    <xf numFmtId="2" fontId="16" fillId="0" borderId="0" xfId="0" applyNumberFormat="1" applyFont="1" applyFill="1"/>
    <xf numFmtId="2" fontId="3" fillId="0" borderId="22" xfId="0" applyNumberFormat="1" applyFont="1" applyFill="1" applyBorder="1" applyAlignment="1">
      <alignment vertical="center" wrapText="1"/>
    </xf>
    <xf numFmtId="2" fontId="16" fillId="0" borderId="0" xfId="1" applyNumberFormat="1" applyFont="1" applyAlignment="1">
      <alignment vertical="center"/>
    </xf>
    <xf numFmtId="2" fontId="18" fillId="0" borderId="0" xfId="0" applyNumberFormat="1" applyFont="1"/>
    <xf numFmtId="2" fontId="3" fillId="2" borderId="14" xfId="0" applyNumberFormat="1" applyFont="1" applyFill="1" applyBorder="1" applyAlignment="1">
      <alignment horizontal="left" vertical="center" wrapText="1"/>
    </xf>
    <xf numFmtId="2" fontId="3" fillId="0" borderId="29" xfId="0" applyNumberFormat="1" applyFont="1" applyFill="1" applyBorder="1" applyAlignment="1">
      <alignment vertical="center" wrapText="1"/>
    </xf>
    <xf numFmtId="2" fontId="3" fillId="0" borderId="26" xfId="0" applyNumberFormat="1" applyFont="1" applyFill="1" applyBorder="1" applyAlignment="1">
      <alignment horizontal="center" vertical="center" wrapText="1"/>
    </xf>
    <xf numFmtId="2" fontId="3" fillId="0" borderId="35" xfId="0" applyNumberFormat="1" applyFont="1" applyFill="1" applyBorder="1" applyAlignment="1">
      <alignment horizontal="center" vertical="center"/>
    </xf>
    <xf numFmtId="2" fontId="3" fillId="4" borderId="33" xfId="0" applyNumberFormat="1" applyFont="1" applyFill="1" applyBorder="1" applyAlignment="1">
      <alignment horizontal="center" vertical="center"/>
    </xf>
    <xf numFmtId="2" fontId="3" fillId="4" borderId="26" xfId="0" applyNumberFormat="1" applyFont="1" applyFill="1" applyBorder="1" applyAlignment="1">
      <alignment horizontal="center" vertical="center"/>
    </xf>
    <xf numFmtId="2" fontId="3" fillId="2" borderId="5" xfId="0" applyNumberFormat="1" applyFont="1" applyFill="1" applyBorder="1" applyAlignment="1">
      <alignment horizontal="left" vertical="center" wrapText="1"/>
    </xf>
    <xf numFmtId="2" fontId="3" fillId="4" borderId="42" xfId="0" applyNumberFormat="1" applyFont="1" applyFill="1" applyBorder="1" applyAlignment="1">
      <alignment horizontal="center" vertical="center"/>
    </xf>
    <xf numFmtId="2" fontId="3" fillId="2" borderId="14" xfId="0" applyNumberFormat="1" applyFont="1" applyFill="1" applyBorder="1" applyAlignment="1">
      <alignment horizontal="center" vertical="center" wrapText="1"/>
    </xf>
    <xf numFmtId="2" fontId="3" fillId="0" borderId="14" xfId="0" applyNumberFormat="1" applyFont="1" applyFill="1" applyBorder="1" applyAlignment="1">
      <alignment horizontal="left" vertical="center" wrapText="1"/>
    </xf>
    <xf numFmtId="2" fontId="3" fillId="2" borderId="26" xfId="0" applyNumberFormat="1" applyFont="1" applyFill="1" applyBorder="1" applyAlignment="1">
      <alignment horizontal="left" vertical="center" wrapText="1"/>
    </xf>
    <xf numFmtId="2" fontId="3" fillId="0" borderId="26" xfId="0" applyNumberFormat="1" applyFont="1" applyFill="1" applyBorder="1" applyAlignment="1">
      <alignment horizontal="center" vertical="center"/>
    </xf>
    <xf numFmtId="2" fontId="3" fillId="0" borderId="34" xfId="0" applyNumberFormat="1" applyFont="1" applyBorder="1" applyAlignment="1">
      <alignment horizontal="center" vertical="center"/>
    </xf>
    <xf numFmtId="2" fontId="3" fillId="0" borderId="33" xfId="0" applyNumberFormat="1" applyFont="1" applyBorder="1" applyAlignment="1">
      <alignment horizontal="center" vertical="center"/>
    </xf>
    <xf numFmtId="2" fontId="3" fillId="0" borderId="26" xfId="0" applyNumberFormat="1" applyFont="1" applyBorder="1" applyAlignment="1">
      <alignment horizontal="center" vertical="center"/>
    </xf>
    <xf numFmtId="2" fontId="3" fillId="0" borderId="39" xfId="0" applyNumberFormat="1" applyFont="1" applyBorder="1" applyAlignment="1">
      <alignment horizontal="center" vertical="center"/>
    </xf>
    <xf numFmtId="2" fontId="5" fillId="3" borderId="24" xfId="0" applyNumberFormat="1" applyFont="1" applyFill="1" applyBorder="1" applyAlignment="1">
      <alignment horizontal="left" vertical="center" indent="1"/>
    </xf>
    <xf numFmtId="2" fontId="15" fillId="3" borderId="5" xfId="0" applyNumberFormat="1" applyFont="1" applyFill="1" applyBorder="1" applyAlignment="1">
      <alignment horizontal="center" vertical="center"/>
    </xf>
    <xf numFmtId="2" fontId="15" fillId="3" borderId="32" xfId="0" applyNumberFormat="1" applyFont="1" applyFill="1" applyBorder="1" applyAlignment="1">
      <alignment horizontal="center" vertical="center"/>
    </xf>
    <xf numFmtId="2" fontId="3" fillId="3" borderId="23" xfId="0" applyNumberFormat="1" applyFont="1" applyFill="1" applyBorder="1" applyAlignment="1">
      <alignment horizontal="center" vertical="center" wrapText="1"/>
    </xf>
    <xf numFmtId="2" fontId="3" fillId="3" borderId="5" xfId="0" applyNumberFormat="1" applyFont="1" applyFill="1" applyBorder="1" applyAlignment="1">
      <alignment horizontal="center" vertical="center" wrapText="1"/>
    </xf>
    <xf numFmtId="2" fontId="15" fillId="3" borderId="31" xfId="0" applyNumberFormat="1" applyFont="1" applyFill="1" applyBorder="1" applyAlignment="1">
      <alignment horizontal="center" vertical="center" wrapText="1"/>
    </xf>
    <xf numFmtId="2" fontId="15" fillId="3" borderId="23" xfId="2" applyNumberFormat="1" applyFont="1" applyFill="1" applyBorder="1" applyAlignment="1">
      <alignment horizontal="center" vertical="center" wrapText="1"/>
    </xf>
    <xf numFmtId="2" fontId="15" fillId="3" borderId="5" xfId="2" applyNumberFormat="1" applyFont="1" applyFill="1" applyBorder="1" applyAlignment="1">
      <alignment horizontal="center" vertical="center" wrapText="1"/>
    </xf>
    <xf numFmtId="2" fontId="15" fillId="3" borderId="32" xfId="2" applyNumberFormat="1" applyFont="1" applyFill="1" applyBorder="1" applyAlignment="1">
      <alignment horizontal="center" vertical="center" wrapText="1"/>
    </xf>
    <xf numFmtId="2" fontId="3" fillId="3" borderId="17" xfId="2" applyNumberFormat="1" applyFont="1" applyFill="1" applyBorder="1" applyAlignment="1">
      <alignment horizontal="center" vertical="center" wrapText="1"/>
    </xf>
    <xf numFmtId="2" fontId="3" fillId="0" borderId="15" xfId="0" applyNumberFormat="1" applyFont="1" applyFill="1" applyBorder="1" applyAlignment="1">
      <alignment horizontal="left" vertical="center" wrapText="1"/>
    </xf>
    <xf numFmtId="2" fontId="16" fillId="0" borderId="22" xfId="0" applyNumberFormat="1" applyFont="1" applyFill="1" applyBorder="1" applyAlignment="1">
      <alignment horizontal="center" vertical="center" wrapText="1"/>
    </xf>
    <xf numFmtId="2" fontId="3" fillId="0" borderId="31" xfId="0" applyNumberFormat="1" applyFont="1" applyFill="1" applyBorder="1" applyAlignment="1">
      <alignment horizontal="center" vertical="center"/>
    </xf>
    <xf numFmtId="2" fontId="3" fillId="0" borderId="0" xfId="0" applyNumberFormat="1" applyFont="1" applyFill="1" applyBorder="1" applyAlignment="1">
      <alignment horizontal="center" vertical="center"/>
    </xf>
    <xf numFmtId="2" fontId="3" fillId="0" borderId="15" xfId="0" applyNumberFormat="1" applyFont="1" applyFill="1" applyBorder="1" applyAlignment="1">
      <alignment horizontal="left" vertical="center" wrapText="1"/>
    </xf>
    <xf numFmtId="2" fontId="3" fillId="4" borderId="23" xfId="0" applyNumberFormat="1" applyFont="1" applyFill="1" applyBorder="1" applyAlignment="1">
      <alignment horizontal="center" vertical="center"/>
    </xf>
    <xf numFmtId="2" fontId="3" fillId="4" borderId="45" xfId="0" applyNumberFormat="1" applyFont="1" applyFill="1" applyBorder="1" applyAlignment="1">
      <alignment horizontal="center" vertical="center"/>
    </xf>
    <xf numFmtId="2" fontId="3" fillId="4" borderId="28" xfId="0" applyNumberFormat="1" applyFont="1" applyFill="1" applyBorder="1" applyAlignment="1">
      <alignment horizontal="center" vertical="center"/>
    </xf>
    <xf numFmtId="2" fontId="3" fillId="0" borderId="46" xfId="0" applyNumberFormat="1" applyFont="1" applyBorder="1" applyAlignment="1">
      <alignment horizontal="center" vertical="center"/>
    </xf>
    <xf numFmtId="2" fontId="3" fillId="0" borderId="47" xfId="0" applyNumberFormat="1" applyFont="1" applyBorder="1" applyAlignment="1">
      <alignment horizontal="center" vertical="center"/>
    </xf>
    <xf numFmtId="2" fontId="3" fillId="0" borderId="14" xfId="0" applyNumberFormat="1" applyFont="1" applyBorder="1" applyAlignment="1">
      <alignment horizontal="center" vertical="center"/>
    </xf>
    <xf numFmtId="2" fontId="3" fillId="0" borderId="15" xfId="0" applyNumberFormat="1" applyFont="1" applyBorder="1" applyAlignment="1">
      <alignment horizontal="center" vertical="center"/>
    </xf>
    <xf numFmtId="2" fontId="15" fillId="0" borderId="39" xfId="0" applyNumberFormat="1" applyFont="1" applyFill="1" applyBorder="1" applyAlignment="1">
      <alignment vertical="center" wrapText="1"/>
    </xf>
    <xf numFmtId="2" fontId="15" fillId="5" borderId="5" xfId="0" applyNumberFormat="1" applyFont="1" applyFill="1" applyBorder="1" applyAlignment="1">
      <alignment horizontal="center" vertical="center" wrapText="1"/>
    </xf>
    <xf numFmtId="2" fontId="15" fillId="5" borderId="5" xfId="0" applyNumberFormat="1" applyFont="1" applyFill="1" applyBorder="1" applyAlignment="1">
      <alignment horizontal="center" vertical="center"/>
    </xf>
    <xf numFmtId="2" fontId="15" fillId="5" borderId="32" xfId="0" applyNumberFormat="1" applyFont="1" applyFill="1" applyBorder="1" applyAlignment="1">
      <alignment horizontal="center" vertical="center"/>
    </xf>
    <xf numFmtId="2" fontId="3" fillId="5" borderId="23" xfId="0" applyNumberFormat="1" applyFont="1" applyFill="1" applyBorder="1" applyAlignment="1">
      <alignment horizontal="center" vertical="center" wrapText="1"/>
    </xf>
    <xf numFmtId="2" fontId="3" fillId="5" borderId="5" xfId="0" applyNumberFormat="1" applyFont="1" applyFill="1" applyBorder="1" applyAlignment="1">
      <alignment horizontal="center" vertical="center" wrapText="1"/>
    </xf>
    <xf numFmtId="2" fontId="15" fillId="5" borderId="31" xfId="0" applyNumberFormat="1" applyFont="1" applyFill="1" applyBorder="1" applyAlignment="1">
      <alignment horizontal="center" vertical="center" wrapText="1"/>
    </xf>
    <xf numFmtId="2" fontId="15" fillId="5" borderId="23" xfId="2" applyNumberFormat="1" applyFont="1" applyFill="1" applyBorder="1" applyAlignment="1">
      <alignment horizontal="center" vertical="center" wrapText="1"/>
    </xf>
    <xf numFmtId="2" fontId="3" fillId="5" borderId="17" xfId="2" applyNumberFormat="1" applyFont="1" applyFill="1" applyBorder="1" applyAlignment="1">
      <alignment horizontal="center" vertical="center" wrapText="1"/>
    </xf>
    <xf numFmtId="2" fontId="5" fillId="3" borderId="15" xfId="0" applyNumberFormat="1" applyFont="1" applyFill="1" applyBorder="1" applyAlignment="1">
      <alignment horizontal="left" vertical="center" indent="1"/>
    </xf>
    <xf numFmtId="2" fontId="19" fillId="0" borderId="5" xfId="0" applyNumberFormat="1" applyFont="1" applyFill="1" applyBorder="1"/>
    <xf numFmtId="2" fontId="13" fillId="0" borderId="21" xfId="0" applyNumberFormat="1" applyFont="1" applyFill="1" applyBorder="1" applyAlignment="1">
      <alignment horizontal="center" vertical="center"/>
    </xf>
    <xf numFmtId="2" fontId="13" fillId="0" borderId="22" xfId="2" applyNumberFormat="1" applyFont="1" applyFill="1" applyBorder="1" applyAlignment="1">
      <alignment horizontal="center" vertical="center" wrapText="1"/>
    </xf>
    <xf numFmtId="2" fontId="10" fillId="0" borderId="0" xfId="1" applyNumberFormat="1" applyFont="1" applyFill="1" applyAlignment="1">
      <alignment horizontal="left" vertical="center"/>
    </xf>
    <xf numFmtId="2" fontId="19" fillId="0" borderId="0" xfId="0" applyNumberFormat="1" applyFont="1" applyFill="1" applyBorder="1"/>
    <xf numFmtId="2" fontId="21" fillId="0" borderId="0" xfId="0" applyNumberFormat="1" applyFont="1" applyFill="1" applyBorder="1"/>
    <xf numFmtId="2" fontId="13" fillId="0" borderId="5" xfId="0" applyNumberFormat="1" applyFont="1" applyFill="1" applyBorder="1" applyAlignment="1">
      <alignment horizontal="center" vertical="center"/>
    </xf>
    <xf numFmtId="2" fontId="13" fillId="0" borderId="32" xfId="0" applyNumberFormat="1" applyFont="1" applyFill="1" applyBorder="1" applyAlignment="1">
      <alignment horizontal="center" vertical="center"/>
    </xf>
    <xf numFmtId="2" fontId="3" fillId="0" borderId="22" xfId="0" applyNumberFormat="1" applyFont="1" applyBorder="1" applyAlignment="1">
      <alignment horizontal="center" vertical="center" wrapText="1"/>
    </xf>
    <xf numFmtId="2" fontId="19" fillId="0" borderId="0" xfId="0" applyNumberFormat="1" applyFont="1" applyFill="1" applyBorder="1" applyAlignment="1">
      <alignment vertical="center"/>
    </xf>
    <xf numFmtId="2" fontId="19" fillId="0" borderId="0" xfId="0" applyNumberFormat="1" applyFont="1" applyBorder="1"/>
    <xf numFmtId="2" fontId="19" fillId="0" borderId="0" xfId="0" applyNumberFormat="1" applyFont="1"/>
    <xf numFmtId="2" fontId="3" fillId="4" borderId="13" xfId="0" applyNumberFormat="1" applyFont="1" applyFill="1" applyBorder="1" applyAlignment="1">
      <alignment horizontal="center" vertical="center"/>
    </xf>
    <xf numFmtId="2" fontId="3" fillId="4" borderId="14" xfId="0" applyNumberFormat="1" applyFont="1" applyFill="1" applyBorder="1" applyAlignment="1">
      <alignment horizontal="center" vertical="center"/>
    </xf>
    <xf numFmtId="2" fontId="3" fillId="0" borderId="17" xfId="0" applyNumberFormat="1" applyFont="1" applyBorder="1" applyAlignment="1">
      <alignment horizontal="center" vertical="center" wrapText="1"/>
    </xf>
    <xf numFmtId="2" fontId="15" fillId="5" borderId="24" xfId="0" applyNumberFormat="1" applyFont="1" applyFill="1" applyBorder="1" applyAlignment="1">
      <alignment horizontal="left" vertical="center"/>
    </xf>
    <xf numFmtId="2" fontId="5" fillId="5" borderId="24" xfId="0" applyNumberFormat="1" applyFont="1" applyFill="1" applyBorder="1" applyAlignment="1">
      <alignment horizontal="left" vertical="center" indent="1"/>
    </xf>
    <xf numFmtId="2" fontId="13" fillId="0" borderId="14" xfId="0" applyNumberFormat="1" applyFont="1" applyFill="1" applyBorder="1" applyAlignment="1">
      <alignment horizontal="center" vertical="center"/>
    </xf>
    <xf numFmtId="2" fontId="13" fillId="0" borderId="0" xfId="0" applyNumberFormat="1" applyFont="1" applyFill="1" applyBorder="1" applyAlignment="1">
      <alignment vertical="center"/>
    </xf>
    <xf numFmtId="2" fontId="13" fillId="0" borderId="0" xfId="0" applyNumberFormat="1" applyFont="1" applyBorder="1"/>
    <xf numFmtId="2" fontId="3" fillId="0" borderId="5" xfId="0" applyNumberFormat="1" applyFont="1" applyBorder="1" applyAlignment="1">
      <alignment vertical="center" wrapText="1"/>
    </xf>
    <xf numFmtId="2" fontId="3" fillId="0" borderId="21" xfId="0" applyNumberFormat="1" applyFont="1" applyFill="1" applyBorder="1" applyAlignment="1">
      <alignment horizontal="center" vertical="center" wrapText="1"/>
    </xf>
    <xf numFmtId="2" fontId="3" fillId="0" borderId="0" xfId="0" applyNumberFormat="1" applyFont="1" applyBorder="1" applyAlignment="1">
      <alignment horizontal="left" vertical="center"/>
    </xf>
    <xf numFmtId="2" fontId="3" fillId="0" borderId="0" xfId="0" applyNumberFormat="1" applyFont="1" applyBorder="1"/>
    <xf numFmtId="2" fontId="16" fillId="0" borderId="0" xfId="0" applyNumberFormat="1" applyFont="1" applyBorder="1"/>
    <xf numFmtId="2" fontId="16" fillId="0" borderId="0" xfId="0" applyNumberFormat="1" applyFont="1" applyFill="1" applyBorder="1"/>
    <xf numFmtId="2" fontId="15" fillId="6" borderId="36" xfId="0" applyNumberFormat="1" applyFont="1" applyFill="1" applyBorder="1" applyAlignment="1">
      <alignment horizontal="center" vertical="center" wrapText="1"/>
    </xf>
    <xf numFmtId="2" fontId="5" fillId="6" borderId="37" xfId="0" applyNumberFormat="1" applyFont="1" applyFill="1" applyBorder="1" applyAlignment="1">
      <alignment horizontal="center" vertical="center" wrapText="1"/>
    </xf>
    <xf numFmtId="2" fontId="11" fillId="6" borderId="37" xfId="0" applyNumberFormat="1" applyFont="1" applyFill="1" applyBorder="1" applyAlignment="1">
      <alignment horizontal="center" vertical="center" wrapText="1"/>
    </xf>
    <xf numFmtId="2" fontId="11" fillId="6" borderId="37" xfId="0" applyNumberFormat="1" applyFont="1" applyFill="1" applyBorder="1" applyAlignment="1">
      <alignment horizontal="right" vertical="center" wrapText="1" indent="1"/>
    </xf>
    <xf numFmtId="2" fontId="11" fillId="6" borderId="37" xfId="0" applyNumberFormat="1" applyFont="1" applyFill="1" applyBorder="1" applyAlignment="1">
      <alignment horizontal="center" vertical="center"/>
    </xf>
    <xf numFmtId="2" fontId="11" fillId="6" borderId="40" xfId="0" applyNumberFormat="1" applyFont="1" applyFill="1" applyBorder="1" applyAlignment="1">
      <alignment horizontal="center" vertical="center"/>
    </xf>
    <xf numFmtId="2" fontId="11" fillId="6" borderId="36" xfId="0" applyNumberFormat="1" applyFont="1" applyFill="1" applyBorder="1" applyAlignment="1">
      <alignment horizontal="center" vertical="center" wrapText="1"/>
    </xf>
    <xf numFmtId="2" fontId="11" fillId="6" borderId="38" xfId="0" applyNumberFormat="1" applyFont="1" applyFill="1" applyBorder="1" applyAlignment="1">
      <alignment horizontal="center" vertical="center" wrapText="1"/>
    </xf>
    <xf numFmtId="2" fontId="11" fillId="6" borderId="36" xfId="2" applyNumberFormat="1" applyFont="1" applyFill="1" applyBorder="1" applyAlignment="1">
      <alignment horizontal="center" vertical="center" wrapText="1"/>
    </xf>
    <xf numFmtId="2" fontId="11" fillId="6" borderId="37" xfId="2" applyNumberFormat="1" applyFont="1" applyFill="1" applyBorder="1" applyAlignment="1">
      <alignment horizontal="center" vertical="center" wrapText="1"/>
    </xf>
    <xf numFmtId="2" fontId="11" fillId="6" borderId="40" xfId="2" applyNumberFormat="1" applyFont="1" applyFill="1" applyBorder="1" applyAlignment="1">
      <alignment horizontal="center" vertical="center" wrapText="1"/>
    </xf>
    <xf numFmtId="2" fontId="20" fillId="6" borderId="41" xfId="2" applyNumberFormat="1" applyFont="1" applyFill="1" applyBorder="1" applyAlignment="1">
      <alignment horizontal="center" vertical="center" wrapText="1"/>
    </xf>
    <xf numFmtId="2" fontId="16" fillId="0" borderId="0" xfId="0" applyNumberFormat="1" applyFont="1" applyFill="1" applyBorder="1" applyAlignment="1">
      <alignment horizontal="left" vertical="center"/>
    </xf>
    <xf numFmtId="2" fontId="20" fillId="0" borderId="0" xfId="0" applyNumberFormat="1" applyFont="1" applyFill="1"/>
    <xf numFmtId="2" fontId="21" fillId="0" borderId="0" xfId="0" applyNumberFormat="1" applyFont="1" applyBorder="1"/>
    <xf numFmtId="2" fontId="19" fillId="0" borderId="0" xfId="0" applyNumberFormat="1" applyFont="1" applyBorder="1" applyAlignment="1">
      <alignment vertical="center"/>
    </xf>
    <xf numFmtId="2" fontId="19" fillId="0" borderId="0" xfId="0" applyNumberFormat="1" applyFont="1" applyBorder="1" applyAlignment="1">
      <alignment horizontal="center" vertical="center"/>
    </xf>
    <xf numFmtId="2" fontId="21" fillId="0" borderId="0" xfId="0" applyNumberFormat="1" applyFont="1" applyBorder="1" applyAlignment="1">
      <alignment horizontal="center"/>
    </xf>
    <xf numFmtId="2" fontId="19" fillId="0" borderId="0" xfId="0" applyNumberFormat="1" applyFont="1" applyFill="1" applyBorder="1" applyAlignment="1">
      <alignment horizontal="center"/>
    </xf>
    <xf numFmtId="2" fontId="19" fillId="0" borderId="0" xfId="0" applyNumberFormat="1" applyFont="1" applyFill="1" applyBorder="1" applyAlignment="1">
      <alignment horizontal="left" vertical="center"/>
    </xf>
    <xf numFmtId="2" fontId="12" fillId="0" borderId="0" xfId="0" applyNumberFormat="1" applyFont="1" applyFill="1" applyBorder="1" applyAlignment="1">
      <alignment horizontal="left" vertical="center" indent="1"/>
    </xf>
    <xf numFmtId="2" fontId="22" fillId="0" borderId="0" xfId="0" applyNumberFormat="1" applyFont="1" applyFill="1" applyAlignment="1">
      <alignment horizontal="right" wrapText="1"/>
    </xf>
    <xf numFmtId="2" fontId="22" fillId="0" borderId="0" xfId="0" applyNumberFormat="1" applyFont="1" applyFill="1" applyAlignment="1">
      <alignment vertical="center"/>
    </xf>
    <xf numFmtId="2" fontId="22" fillId="0" borderId="0" xfId="0" applyNumberFormat="1" applyFont="1" applyFill="1" applyAlignment="1">
      <alignment horizontal="center" vertical="center"/>
    </xf>
    <xf numFmtId="2" fontId="22" fillId="0" borderId="0" xfId="0" applyNumberFormat="1" applyFont="1" applyFill="1"/>
    <xf numFmtId="2" fontId="22" fillId="0" borderId="0" xfId="0" applyNumberFormat="1" applyFont="1"/>
    <xf numFmtId="2" fontId="22" fillId="0" borderId="0" xfId="0" applyNumberFormat="1" applyFont="1" applyFill="1" applyAlignment="1">
      <alignment horizontal="center"/>
    </xf>
    <xf numFmtId="2" fontId="12" fillId="0" borderId="0" xfId="0" applyNumberFormat="1" applyFont="1" applyBorder="1" applyAlignment="1">
      <alignment horizontal="center"/>
    </xf>
    <xf numFmtId="2" fontId="23" fillId="0" borderId="0" xfId="0" applyNumberFormat="1" applyFont="1" applyBorder="1"/>
    <xf numFmtId="2" fontId="24" fillId="0" borderId="0" xfId="0" applyNumberFormat="1" applyFont="1" applyFill="1" applyBorder="1" applyAlignment="1">
      <alignment horizontal="left" vertical="center" indent="1"/>
    </xf>
    <xf numFmtId="2" fontId="19" fillId="0" borderId="0" xfId="0" applyNumberFormat="1" applyFont="1" applyBorder="1" applyAlignment="1">
      <alignment horizontal="left" vertical="center"/>
    </xf>
    <xf numFmtId="2" fontId="15" fillId="0" borderId="0" xfId="0" applyNumberFormat="1" applyFont="1" applyFill="1" applyBorder="1" applyAlignment="1">
      <alignment horizontal="center" vertical="center"/>
    </xf>
    <xf numFmtId="2" fontId="14" fillId="0" borderId="0" xfId="0" applyNumberFormat="1" applyFont="1" applyFill="1" applyBorder="1" applyAlignment="1">
      <alignment horizontal="left" vertical="top" indent="1"/>
    </xf>
    <xf numFmtId="2" fontId="15" fillId="0" borderId="0" xfId="0" applyNumberFormat="1" applyFont="1" applyFill="1" applyBorder="1" applyAlignment="1">
      <alignment vertical="center" wrapText="1"/>
    </xf>
    <xf numFmtId="2" fontId="15" fillId="0" borderId="0" xfId="2" applyNumberFormat="1" applyFont="1" applyFill="1" applyBorder="1" applyAlignment="1">
      <alignment horizontal="center" vertical="center" wrapText="1"/>
    </xf>
    <xf numFmtId="2" fontId="3" fillId="0" borderId="0" xfId="0" applyNumberFormat="1" applyFont="1" applyFill="1" applyAlignment="1">
      <alignment horizontal="left" vertical="center"/>
    </xf>
    <xf numFmtId="2" fontId="11" fillId="0" borderId="0" xfId="0" applyNumberFormat="1" applyFont="1" applyFill="1" applyAlignment="1">
      <alignment horizontal="left" vertical="top" indent="1"/>
    </xf>
    <xf numFmtId="2" fontId="11" fillId="0" borderId="0" xfId="0" applyNumberFormat="1" applyFont="1" applyFill="1" applyAlignment="1">
      <alignment vertical="center" wrapText="1"/>
    </xf>
    <xf numFmtId="2" fontId="16" fillId="0" borderId="0" xfId="0" applyNumberFormat="1" applyFont="1" applyBorder="1" applyAlignment="1">
      <alignment horizontal="left" vertical="center"/>
    </xf>
    <xf numFmtId="2" fontId="22" fillId="0" borderId="0" xfId="0" applyNumberFormat="1" applyFont="1" applyBorder="1" applyAlignment="1">
      <alignment vertical="top"/>
    </xf>
    <xf numFmtId="2" fontId="22" fillId="0" borderId="0" xfId="0" applyNumberFormat="1" applyFont="1" applyFill="1" applyAlignment="1">
      <alignment vertical="top" wrapText="1"/>
    </xf>
    <xf numFmtId="2" fontId="20" fillId="0" borderId="0" xfId="0" applyNumberFormat="1" applyFont="1" applyFill="1" applyAlignment="1">
      <alignment horizontal="left" vertical="center" wrapText="1"/>
    </xf>
    <xf numFmtId="2" fontId="20" fillId="0" borderId="0" xfId="0" applyNumberFormat="1" applyFont="1" applyFill="1" applyAlignment="1">
      <alignment vertical="top" wrapText="1"/>
    </xf>
    <xf numFmtId="2" fontId="17" fillId="0" borderId="0" xfId="0" applyNumberFormat="1" applyFont="1" applyFill="1" applyAlignment="1">
      <alignment vertical="top" wrapText="1"/>
    </xf>
    <xf numFmtId="2" fontId="22" fillId="0" borderId="0" xfId="0" applyNumberFormat="1" applyFont="1" applyFill="1" applyAlignment="1">
      <alignment horizontal="left" vertical="center" wrapText="1"/>
    </xf>
    <xf numFmtId="2" fontId="22" fillId="0" borderId="0" xfId="0" applyNumberFormat="1" applyFont="1" applyFill="1" applyAlignment="1">
      <alignment horizontal="left" vertical="center"/>
    </xf>
    <xf numFmtId="2" fontId="11" fillId="0" borderId="0" xfId="0" applyNumberFormat="1" applyFont="1" applyFill="1" applyAlignment="1">
      <alignment vertical="top" wrapText="1"/>
    </xf>
    <xf numFmtId="2" fontId="16" fillId="0" borderId="0" xfId="0" applyNumberFormat="1" applyFont="1" applyBorder="1" applyAlignment="1">
      <alignment vertical="center"/>
    </xf>
    <xf numFmtId="2" fontId="20" fillId="0" borderId="0" xfId="0" applyNumberFormat="1" applyFont="1" applyFill="1" applyBorder="1" applyAlignment="1">
      <alignment horizontal="left" vertical="center" wrapText="1"/>
    </xf>
    <xf numFmtId="2" fontId="20" fillId="0" borderId="0" xfId="0" applyNumberFormat="1" applyFont="1" applyFill="1" applyBorder="1" applyAlignment="1">
      <alignment vertical="top" wrapText="1"/>
    </xf>
    <xf numFmtId="2" fontId="11" fillId="0" borderId="0" xfId="0" applyNumberFormat="1" applyFont="1" applyFill="1" applyBorder="1" applyAlignment="1">
      <alignment vertical="top" wrapText="1"/>
    </xf>
    <xf numFmtId="2" fontId="16" fillId="0" borderId="0" xfId="0" applyNumberFormat="1" applyFont="1" applyFill="1" applyBorder="1" applyAlignment="1">
      <alignment wrapText="1"/>
    </xf>
    <xf numFmtId="2" fontId="6" fillId="0" borderId="0" xfId="0" applyNumberFormat="1" applyFont="1" applyFill="1" applyBorder="1" applyAlignment="1">
      <alignment vertical="top" wrapText="1"/>
    </xf>
    <xf numFmtId="2" fontId="20" fillId="0" borderId="0" xfId="1" applyNumberFormat="1" applyFont="1"/>
    <xf numFmtId="2" fontId="11" fillId="0" borderId="0" xfId="0" applyNumberFormat="1" applyFont="1" applyAlignment="1">
      <alignment horizontal="left" vertical="center"/>
    </xf>
    <xf numFmtId="2" fontId="20" fillId="0" borderId="0" xfId="1" applyNumberFormat="1" applyFont="1" applyFill="1" applyBorder="1" applyAlignment="1">
      <alignment horizontal="center" vertical="center"/>
    </xf>
    <xf numFmtId="2" fontId="20" fillId="0" borderId="0" xfId="1" applyNumberFormat="1" applyFont="1" applyFill="1" applyAlignment="1">
      <alignment horizontal="center"/>
    </xf>
    <xf numFmtId="2" fontId="7" fillId="0" borderId="0" xfId="1" applyNumberFormat="1" applyFont="1" applyFill="1" applyBorder="1" applyAlignment="1">
      <alignment horizontal="left" vertical="center"/>
    </xf>
    <xf numFmtId="2" fontId="7" fillId="0" borderId="0" xfId="1" applyNumberFormat="1" applyFont="1" applyFill="1" applyBorder="1" applyAlignment="1">
      <alignment horizontal="center" vertical="center"/>
    </xf>
    <xf numFmtId="2" fontId="20" fillId="0" borderId="0" xfId="0" applyNumberFormat="1" applyFont="1"/>
    <xf numFmtId="2" fontId="3" fillId="0" borderId="0" xfId="9" applyNumberFormat="1" applyFont="1" applyAlignment="1">
      <alignment vertical="center"/>
    </xf>
    <xf numFmtId="2" fontId="28" fillId="0" borderId="0" xfId="0" applyNumberFormat="1" applyFont="1"/>
    <xf numFmtId="2" fontId="3" fillId="0" borderId="0" xfId="0" applyNumberFormat="1" applyFont="1"/>
    <xf numFmtId="2" fontId="3" fillId="0" borderId="0" xfId="0" applyNumberFormat="1" applyFont="1" applyAlignment="1">
      <alignment vertical="top"/>
    </xf>
    <xf numFmtId="2" fontId="20" fillId="0" borderId="0" xfId="0" applyNumberFormat="1" applyFont="1" applyFill="1" applyBorder="1" applyAlignment="1">
      <alignment horizontal="left" vertical="center"/>
    </xf>
    <xf numFmtId="2" fontId="3" fillId="0" borderId="0" xfId="0" applyNumberFormat="1" applyFont="1" applyAlignment="1">
      <alignment vertical="center"/>
    </xf>
    <xf numFmtId="2" fontId="16" fillId="0" borderId="0" xfId="0" applyNumberFormat="1" applyFont="1" applyAlignment="1">
      <alignment horizontal="right"/>
    </xf>
    <xf numFmtId="2" fontId="7" fillId="0" borderId="0" xfId="0" applyNumberFormat="1" applyFont="1"/>
    <xf numFmtId="2" fontId="3" fillId="0" borderId="22" xfId="0" applyNumberFormat="1" applyFont="1" applyBorder="1" applyAlignment="1">
      <alignment horizontal="center" wrapText="1"/>
    </xf>
    <xf numFmtId="49" fontId="3" fillId="0" borderId="14" xfId="0" applyNumberFormat="1" applyFont="1" applyFill="1" applyBorder="1" applyAlignment="1">
      <alignment horizontal="left" vertical="center" wrapText="1"/>
    </xf>
    <xf numFmtId="0" fontId="3" fillId="0" borderId="15" xfId="3" applyFont="1" applyFill="1" applyBorder="1" applyAlignment="1">
      <alignment horizontal="left" vertical="center" wrapText="1"/>
    </xf>
    <xf numFmtId="0" fontId="3" fillId="0" borderId="26" xfId="3" applyFont="1" applyFill="1" applyBorder="1" applyAlignment="1">
      <alignment horizontal="left" vertical="center" wrapText="1"/>
    </xf>
    <xf numFmtId="49" fontId="3" fillId="0" borderId="24" xfId="0" applyNumberFormat="1" applyFont="1" applyFill="1" applyBorder="1" applyAlignment="1">
      <alignment horizontal="left" vertical="center" wrapText="1"/>
    </xf>
    <xf numFmtId="2" fontId="3" fillId="0" borderId="21" xfId="0" applyNumberFormat="1" applyFont="1" applyFill="1" applyBorder="1" applyAlignment="1">
      <alignment horizontal="center" vertical="center"/>
    </xf>
    <xf numFmtId="0" fontId="3" fillId="0" borderId="24" xfId="0" applyFont="1" applyFill="1" applyBorder="1" applyAlignment="1">
      <alignment vertical="center" wrapText="1"/>
    </xf>
    <xf numFmtId="0" fontId="3" fillId="0" borderId="24" xfId="0" applyFont="1" applyFill="1" applyBorder="1" applyAlignment="1">
      <alignment vertical="center"/>
    </xf>
    <xf numFmtId="0" fontId="3"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16" fillId="0" borderId="22" xfId="12" applyFont="1" applyFill="1" applyBorder="1" applyAlignment="1">
      <alignment horizontal="center" vertical="center" wrapText="1"/>
    </xf>
    <xf numFmtId="2" fontId="6" fillId="7" borderId="0" xfId="1" applyNumberFormat="1" applyFont="1" applyFill="1" applyAlignment="1">
      <alignment horizontal="left" vertical="center"/>
    </xf>
    <xf numFmtId="2" fontId="5" fillId="7" borderId="0" xfId="0" applyNumberFormat="1" applyFont="1" applyFill="1" applyBorder="1"/>
    <xf numFmtId="49" fontId="3" fillId="3" borderId="23" xfId="0" applyNumberFormat="1" applyFont="1" applyFill="1" applyBorder="1" applyAlignment="1">
      <alignment horizontal="center" vertical="center"/>
    </xf>
    <xf numFmtId="49" fontId="3" fillId="0" borderId="23" xfId="0" applyNumberFormat="1" applyFont="1" applyFill="1" applyBorder="1" applyAlignment="1">
      <alignment horizontal="center" vertical="center" wrapText="1"/>
    </xf>
    <xf numFmtId="49" fontId="3" fillId="0" borderId="13" xfId="0" applyNumberFormat="1" applyFont="1" applyFill="1" applyBorder="1" applyAlignment="1">
      <alignment horizontal="center" vertical="center" wrapText="1"/>
    </xf>
    <xf numFmtId="49" fontId="15" fillId="5" borderId="23" xfId="0" applyNumberFormat="1" applyFont="1" applyFill="1" applyBorder="1" applyAlignment="1">
      <alignment horizontal="center" vertical="center" wrapText="1"/>
    </xf>
    <xf numFmtId="49" fontId="3" fillId="0" borderId="33" xfId="0" applyNumberFormat="1" applyFont="1" applyFill="1" applyBorder="1" applyAlignment="1">
      <alignment horizontal="center" vertical="center" wrapText="1"/>
    </xf>
    <xf numFmtId="49" fontId="3" fillId="0" borderId="42" xfId="0" applyNumberFormat="1" applyFont="1" applyFill="1" applyBorder="1" applyAlignment="1">
      <alignment horizontal="center" vertical="center" wrapText="1"/>
    </xf>
    <xf numFmtId="49" fontId="3" fillId="0" borderId="25" xfId="0" applyNumberFormat="1" applyFont="1" applyFill="1" applyBorder="1" applyAlignment="1">
      <alignment horizontal="center" vertical="center" wrapText="1"/>
    </xf>
    <xf numFmtId="2" fontId="3" fillId="8" borderId="5" xfId="0" applyNumberFormat="1" applyFont="1" applyFill="1" applyBorder="1" applyAlignment="1">
      <alignment horizontal="left" vertical="center" wrapText="1"/>
    </xf>
    <xf numFmtId="2" fontId="3" fillId="8" borderId="5" xfId="0" applyNumberFormat="1" applyFont="1" applyFill="1" applyBorder="1" applyAlignment="1">
      <alignment horizontal="center" vertical="center" wrapText="1"/>
    </xf>
    <xf numFmtId="2" fontId="3" fillId="8" borderId="5" xfId="0" applyNumberFormat="1" applyFont="1" applyFill="1" applyBorder="1" applyAlignment="1">
      <alignment horizontal="center" vertical="center"/>
    </xf>
    <xf numFmtId="2" fontId="3" fillId="8" borderId="32" xfId="0" applyNumberFormat="1" applyFont="1" applyFill="1" applyBorder="1" applyAlignment="1">
      <alignment horizontal="center" vertical="center"/>
    </xf>
    <xf numFmtId="2" fontId="3" fillId="8" borderId="23" xfId="0" applyNumberFormat="1" applyFont="1" applyFill="1" applyBorder="1" applyAlignment="1">
      <alignment horizontal="center" vertical="center"/>
    </xf>
    <xf numFmtId="2" fontId="3" fillId="8" borderId="27" xfId="0" applyNumberFormat="1" applyFont="1" applyFill="1" applyBorder="1" applyAlignment="1">
      <alignment horizontal="center" vertical="center"/>
    </xf>
    <xf numFmtId="2" fontId="15" fillId="8" borderId="25" xfId="0" applyNumberFormat="1" applyFont="1" applyFill="1" applyBorder="1" applyAlignment="1">
      <alignment horizontal="center" vertical="center"/>
    </xf>
    <xf numFmtId="2" fontId="15" fillId="8" borderId="5" xfId="0" applyNumberFormat="1" applyFont="1" applyFill="1" applyBorder="1" applyAlignment="1">
      <alignment horizontal="center" vertical="center"/>
    </xf>
    <xf numFmtId="2" fontId="15" fillId="8" borderId="24" xfId="0" applyNumberFormat="1" applyFont="1" applyFill="1" applyBorder="1" applyAlignment="1">
      <alignment horizontal="center" vertical="center"/>
    </xf>
    <xf numFmtId="2" fontId="16" fillId="8" borderId="17" xfId="0" applyNumberFormat="1" applyFont="1" applyFill="1" applyBorder="1" applyAlignment="1">
      <alignment horizontal="center" vertical="center" wrapText="1"/>
    </xf>
    <xf numFmtId="2" fontId="5" fillId="8" borderId="15" xfId="0" applyNumberFormat="1" applyFont="1" applyFill="1" applyBorder="1" applyAlignment="1">
      <alignment horizontal="left" vertical="center" indent="1"/>
    </xf>
    <xf numFmtId="2" fontId="15" fillId="8" borderId="21" xfId="0" applyNumberFormat="1" applyFont="1" applyFill="1" applyBorder="1" applyAlignment="1">
      <alignment horizontal="center" vertical="center"/>
    </xf>
    <xf numFmtId="2" fontId="3" fillId="8" borderId="23" xfId="0" applyNumberFormat="1" applyFont="1" applyFill="1" applyBorder="1" applyAlignment="1">
      <alignment horizontal="center" vertical="center" wrapText="1"/>
    </xf>
    <xf numFmtId="2" fontId="15" fillId="8" borderId="31" xfId="0" applyNumberFormat="1" applyFont="1" applyFill="1" applyBorder="1" applyAlignment="1">
      <alignment horizontal="center" vertical="center" wrapText="1"/>
    </xf>
    <xf numFmtId="2" fontId="15" fillId="8" borderId="23" xfId="2" applyNumberFormat="1" applyFont="1" applyFill="1" applyBorder="1" applyAlignment="1">
      <alignment horizontal="center" vertical="center" wrapText="1"/>
    </xf>
    <xf numFmtId="2" fontId="15" fillId="8" borderId="5" xfId="2" applyNumberFormat="1" applyFont="1" applyFill="1" applyBorder="1" applyAlignment="1">
      <alignment horizontal="center" vertical="center" wrapText="1"/>
    </xf>
    <xf numFmtId="2" fontId="15" fillId="8" borderId="32" xfId="2" applyNumberFormat="1" applyFont="1" applyFill="1" applyBorder="1" applyAlignment="1">
      <alignment horizontal="center" vertical="center" wrapText="1"/>
    </xf>
    <xf numFmtId="2" fontId="3" fillId="8" borderId="17" xfId="2" applyNumberFormat="1" applyFont="1" applyFill="1" applyBorder="1" applyAlignment="1">
      <alignment horizontal="center" vertical="center" wrapText="1"/>
    </xf>
    <xf numFmtId="49" fontId="3" fillId="8" borderId="23" xfId="0" applyNumberFormat="1" applyFont="1" applyFill="1" applyBorder="1" applyAlignment="1">
      <alignment horizontal="center" vertical="center" wrapText="1"/>
    </xf>
    <xf numFmtId="2" fontId="15" fillId="8" borderId="24" xfId="0" applyNumberFormat="1" applyFont="1" applyFill="1" applyBorder="1" applyAlignment="1">
      <alignment horizontal="left" vertical="center"/>
    </xf>
    <xf numFmtId="49" fontId="15" fillId="8" borderId="23" xfId="0" applyNumberFormat="1" applyFont="1" applyFill="1" applyBorder="1" applyAlignment="1">
      <alignment horizontal="center" vertical="center" wrapText="1"/>
    </xf>
    <xf numFmtId="2" fontId="15" fillId="8" borderId="5" xfId="0" applyNumberFormat="1" applyFont="1" applyFill="1" applyBorder="1" applyAlignment="1">
      <alignment horizontal="center" vertical="center" wrapText="1"/>
    </xf>
    <xf numFmtId="0" fontId="15" fillId="8" borderId="24" xfId="0" applyFont="1" applyFill="1" applyBorder="1" applyAlignment="1">
      <alignment horizontal="left" vertical="center"/>
    </xf>
    <xf numFmtId="1" fontId="20" fillId="0" borderId="0" xfId="0" applyNumberFormat="1" applyFont="1" applyBorder="1" applyAlignment="1">
      <alignment vertical="top"/>
    </xf>
    <xf numFmtId="1" fontId="22" fillId="0" borderId="0" xfId="0" applyNumberFormat="1" applyFont="1" applyBorder="1" applyAlignment="1">
      <alignment vertical="top"/>
    </xf>
    <xf numFmtId="1" fontId="17" fillId="0" borderId="0" xfId="0" applyNumberFormat="1" applyFont="1" applyBorder="1" applyAlignment="1">
      <alignment vertical="top"/>
    </xf>
    <xf numFmtId="1" fontId="25" fillId="0" borderId="0" xfId="0" applyNumberFormat="1" applyFont="1" applyBorder="1" applyAlignment="1">
      <alignment vertical="top"/>
    </xf>
    <xf numFmtId="1" fontId="6" fillId="0" borderId="0" xfId="1" applyNumberFormat="1" applyFont="1"/>
    <xf numFmtId="1" fontId="16" fillId="0" borderId="0" xfId="0" applyNumberFormat="1" applyFont="1"/>
    <xf numFmtId="2" fontId="3" fillId="0" borderId="17" xfId="0" applyNumberFormat="1" applyFont="1" applyFill="1" applyBorder="1" applyAlignment="1">
      <alignment horizontal="center" vertical="center" wrapText="1"/>
    </xf>
    <xf numFmtId="0" fontId="20" fillId="0" borderId="0" xfId="13" applyFont="1" applyFill="1" applyAlignment="1">
      <alignment vertical="top" wrapText="1"/>
    </xf>
    <xf numFmtId="2" fontId="3" fillId="8" borderId="17" xfId="0" applyNumberFormat="1" applyFont="1" applyFill="1" applyBorder="1" applyAlignment="1">
      <alignment horizontal="center" vertical="center" wrapText="1"/>
    </xf>
    <xf numFmtId="0" fontId="35" fillId="0" borderId="17" xfId="12" applyFont="1" applyFill="1" applyBorder="1" applyAlignment="1">
      <alignment horizontal="center" vertical="center" wrapText="1"/>
    </xf>
    <xf numFmtId="2" fontId="3" fillId="0" borderId="22" xfId="0" applyNumberFormat="1" applyFont="1" applyFill="1" applyBorder="1" applyAlignment="1">
      <alignment horizontal="center" vertical="center" wrapText="1"/>
    </xf>
    <xf numFmtId="0" fontId="3" fillId="0" borderId="22" xfId="12" applyFont="1" applyFill="1" applyBorder="1" applyAlignment="1">
      <alignment horizontal="center" vertical="center" wrapText="1"/>
    </xf>
    <xf numFmtId="2" fontId="36" fillId="0" borderId="17" xfId="0" applyNumberFormat="1" applyFont="1" applyFill="1" applyBorder="1" applyAlignment="1">
      <alignment horizontal="center" vertical="center" wrapText="1"/>
    </xf>
    <xf numFmtId="1" fontId="6" fillId="0" borderId="2" xfId="1" applyNumberFormat="1" applyFont="1" applyFill="1" applyBorder="1" applyAlignment="1">
      <alignment horizontal="center" vertical="center" wrapText="1"/>
    </xf>
    <xf numFmtId="1" fontId="6" fillId="0" borderId="18" xfId="1" applyNumberFormat="1" applyFont="1" applyFill="1" applyBorder="1" applyAlignment="1">
      <alignment horizontal="center" vertical="center" wrapText="1"/>
    </xf>
    <xf numFmtId="1" fontId="6" fillId="0" borderId="18" xfId="0" applyNumberFormat="1" applyFont="1" applyFill="1" applyBorder="1" applyAlignment="1">
      <alignment horizontal="center" vertical="center" wrapText="1"/>
    </xf>
    <xf numFmtId="1" fontId="6" fillId="0" borderId="19" xfId="0" applyNumberFormat="1" applyFont="1" applyFill="1" applyBorder="1" applyAlignment="1">
      <alignment horizontal="center" vertical="center" wrapText="1"/>
    </xf>
    <xf numFmtId="1" fontId="6" fillId="0" borderId="3" xfId="0" applyNumberFormat="1" applyFont="1" applyFill="1" applyBorder="1" applyAlignment="1">
      <alignment horizontal="center" vertical="center" wrapText="1"/>
    </xf>
    <xf numFmtId="1" fontId="6" fillId="0" borderId="2" xfId="0" applyNumberFormat="1" applyFont="1" applyFill="1" applyBorder="1" applyAlignment="1">
      <alignment horizontal="center" vertical="center" wrapText="1"/>
    </xf>
    <xf numFmtId="1" fontId="6" fillId="0" borderId="18" xfId="2" applyNumberFormat="1" applyFont="1" applyFill="1" applyBorder="1" applyAlignment="1">
      <alignment horizontal="center" vertical="center" wrapText="1"/>
    </xf>
    <xf numFmtId="1" fontId="6" fillId="0" borderId="4" xfId="2" applyNumberFormat="1" applyFont="1" applyFill="1" applyBorder="1" applyAlignment="1">
      <alignment horizontal="center" vertical="center" wrapText="1"/>
    </xf>
    <xf numFmtId="1" fontId="6" fillId="0" borderId="2" xfId="2" applyNumberFormat="1" applyFont="1" applyFill="1" applyBorder="1" applyAlignment="1">
      <alignment horizontal="center" vertical="center" wrapText="1"/>
    </xf>
    <xf numFmtId="1" fontId="6" fillId="0" borderId="3" xfId="1" applyNumberFormat="1" applyFont="1" applyFill="1" applyBorder="1" applyAlignment="1">
      <alignment horizontal="center" vertical="center" wrapText="1"/>
    </xf>
    <xf numFmtId="1" fontId="6" fillId="0" borderId="20" xfId="1" applyNumberFormat="1" applyFont="1" applyFill="1" applyBorder="1" applyAlignment="1">
      <alignment horizontal="center" vertical="center" wrapText="1"/>
    </xf>
    <xf numFmtId="2" fontId="6" fillId="0" borderId="0" xfId="0" applyNumberFormat="1" applyFont="1"/>
    <xf numFmtId="2" fontId="3" fillId="0" borderId="14" xfId="0" applyNumberFormat="1" applyFont="1" applyFill="1" applyBorder="1" applyAlignment="1">
      <alignment horizontal="left" vertical="center" wrapText="1"/>
    </xf>
    <xf numFmtId="2" fontId="3" fillId="0" borderId="22" xfId="0" applyNumberFormat="1" applyFont="1" applyFill="1" applyBorder="1" applyAlignment="1">
      <alignment horizontal="center" vertical="center" wrapText="1"/>
    </xf>
    <xf numFmtId="0" fontId="11" fillId="0" borderId="0" xfId="0" applyFont="1" applyAlignment="1">
      <alignment horizontal="left"/>
    </xf>
    <xf numFmtId="2" fontId="11" fillId="0" borderId="0" xfId="0" applyNumberFormat="1" applyFont="1" applyFill="1" applyAlignment="1">
      <alignment horizontal="left" vertical="center" wrapText="1"/>
    </xf>
    <xf numFmtId="2" fontId="3" fillId="0" borderId="29" xfId="0" applyNumberFormat="1" applyFont="1" applyFill="1" applyBorder="1" applyAlignment="1">
      <alignment horizontal="center" vertical="center" wrapText="1"/>
    </xf>
    <xf numFmtId="2" fontId="3" fillId="0" borderId="30" xfId="0" applyNumberFormat="1" applyFont="1" applyFill="1" applyBorder="1" applyAlignment="1">
      <alignment horizontal="center" vertical="center" wrapText="1"/>
    </xf>
    <xf numFmtId="2" fontId="3" fillId="0" borderId="22" xfId="0" applyNumberFormat="1" applyFont="1" applyFill="1" applyBorder="1" applyAlignment="1">
      <alignment horizontal="center" vertical="center" wrapText="1"/>
    </xf>
    <xf numFmtId="2" fontId="3" fillId="0" borderId="26" xfId="0" applyNumberFormat="1" applyFont="1" applyFill="1" applyBorder="1" applyAlignment="1">
      <alignment horizontal="left" vertical="center" wrapText="1"/>
    </xf>
    <xf numFmtId="2" fontId="3" fillId="0" borderId="28" xfId="0" applyNumberFormat="1" applyFont="1" applyFill="1" applyBorder="1" applyAlignment="1">
      <alignment horizontal="left" vertical="center" wrapText="1"/>
    </xf>
    <xf numFmtId="2" fontId="3" fillId="0" borderId="14" xfId="0" applyNumberFormat="1" applyFont="1" applyFill="1" applyBorder="1" applyAlignment="1">
      <alignment horizontal="left" vertical="center" wrapText="1"/>
    </xf>
    <xf numFmtId="0" fontId="3" fillId="0" borderId="26" xfId="3" applyFont="1" applyFill="1" applyBorder="1" applyAlignment="1">
      <alignment horizontal="left" vertical="center" wrapText="1"/>
    </xf>
    <xf numFmtId="0" fontId="3" fillId="0" borderId="28" xfId="3" applyFont="1" applyFill="1" applyBorder="1" applyAlignment="1">
      <alignment horizontal="left" vertical="center" wrapText="1"/>
    </xf>
    <xf numFmtId="0" fontId="3" fillId="0" borderId="14" xfId="3" applyFont="1" applyFill="1" applyBorder="1" applyAlignment="1">
      <alignment horizontal="left" vertical="center" wrapText="1"/>
    </xf>
    <xf numFmtId="2" fontId="15" fillId="0" borderId="39" xfId="0" applyNumberFormat="1" applyFont="1" applyFill="1" applyBorder="1" applyAlignment="1">
      <alignment horizontal="left" vertical="center" wrapText="1"/>
    </xf>
    <xf numFmtId="2" fontId="15" fillId="0" borderId="44" xfId="0" applyNumberFormat="1" applyFont="1" applyFill="1" applyBorder="1" applyAlignment="1">
      <alignment horizontal="left" vertical="center" wrapText="1"/>
    </xf>
    <xf numFmtId="2" fontId="15" fillId="0" borderId="15" xfId="0" applyNumberFormat="1" applyFont="1" applyFill="1" applyBorder="1" applyAlignment="1">
      <alignment horizontal="left" vertical="center" wrapText="1"/>
    </xf>
    <xf numFmtId="2" fontId="3" fillId="0" borderId="39" xfId="0" applyNumberFormat="1" applyFont="1" applyFill="1" applyBorder="1" applyAlignment="1">
      <alignment horizontal="left" vertical="center" wrapText="1"/>
    </xf>
    <xf numFmtId="2" fontId="3" fillId="0" borderId="44" xfId="0" applyNumberFormat="1" applyFont="1" applyFill="1" applyBorder="1" applyAlignment="1">
      <alignment horizontal="left" vertical="center" wrapText="1"/>
    </xf>
    <xf numFmtId="2" fontId="3" fillId="0" borderId="15" xfId="0" applyNumberFormat="1" applyFont="1" applyFill="1" applyBorder="1" applyAlignment="1">
      <alignment horizontal="left" vertical="center" wrapText="1"/>
    </xf>
    <xf numFmtId="2" fontId="15" fillId="5" borderId="24" xfId="0" applyNumberFormat="1" applyFont="1" applyFill="1" applyBorder="1" applyAlignment="1">
      <alignment horizontal="left" vertical="center"/>
    </xf>
    <xf numFmtId="2" fontId="15" fillId="5" borderId="43" xfId="0" applyNumberFormat="1" applyFont="1" applyFill="1" applyBorder="1" applyAlignment="1">
      <alignment horizontal="left" vertical="center"/>
    </xf>
    <xf numFmtId="0" fontId="3" fillId="0" borderId="29" xfId="12" applyFont="1" applyFill="1" applyBorder="1" applyAlignment="1">
      <alignment horizontal="center" vertical="center" wrapText="1"/>
    </xf>
    <xf numFmtId="0" fontId="3" fillId="0" borderId="30" xfId="12" applyFont="1" applyFill="1" applyBorder="1" applyAlignment="1">
      <alignment horizontal="center" vertical="center" wrapText="1"/>
    </xf>
    <xf numFmtId="0" fontId="3" fillId="0" borderId="22" xfId="12" applyFont="1" applyFill="1" applyBorder="1" applyAlignment="1">
      <alignment horizontal="center" vertical="center" wrapText="1"/>
    </xf>
    <xf numFmtId="2" fontId="5" fillId="0" borderId="8" xfId="2" applyNumberFormat="1" applyFont="1" applyFill="1" applyBorder="1" applyAlignment="1">
      <alignment horizontal="center" vertical="center" wrapText="1"/>
    </xf>
    <xf numFmtId="2" fontId="5" fillId="0" borderId="15" xfId="2" applyNumberFormat="1" applyFont="1" applyFill="1" applyBorder="1" applyAlignment="1">
      <alignment horizontal="center" vertical="center" wrapText="1"/>
    </xf>
    <xf numFmtId="2" fontId="5" fillId="0" borderId="9" xfId="1" applyNumberFormat="1" applyFont="1" applyFill="1" applyBorder="1" applyAlignment="1">
      <alignment horizontal="center" vertical="center" wrapText="1"/>
    </xf>
    <xf numFmtId="2" fontId="5" fillId="0" borderId="10" xfId="1" applyNumberFormat="1" applyFont="1" applyFill="1" applyBorder="1" applyAlignment="1">
      <alignment horizontal="center" vertical="center" wrapText="1"/>
    </xf>
    <xf numFmtId="2" fontId="5" fillId="0" borderId="11" xfId="1" applyNumberFormat="1" applyFont="1" applyFill="1" applyBorder="1" applyAlignment="1">
      <alignment horizontal="center" vertical="center" wrapText="1"/>
    </xf>
    <xf numFmtId="2" fontId="28" fillId="0" borderId="0" xfId="0" applyNumberFormat="1" applyFont="1" applyAlignment="1">
      <alignment horizontal="left" wrapText="1"/>
    </xf>
    <xf numFmtId="2" fontId="20" fillId="0" borderId="0" xfId="0" quotePrefix="1" applyNumberFormat="1" applyFont="1" applyFill="1" applyBorder="1" applyAlignment="1">
      <alignment horizontal="left" vertical="center" wrapText="1"/>
    </xf>
    <xf numFmtId="2" fontId="11" fillId="0" borderId="0" xfId="0" applyNumberFormat="1" applyFont="1" applyFill="1" applyBorder="1" applyAlignment="1">
      <alignment horizontal="left" vertical="center" wrapText="1"/>
    </xf>
    <xf numFmtId="2" fontId="12" fillId="0" borderId="0" xfId="0" applyNumberFormat="1" applyFont="1" applyFill="1" applyAlignment="1">
      <alignment horizontal="left" vertical="center" wrapText="1"/>
    </xf>
    <xf numFmtId="2" fontId="20" fillId="0" borderId="0" xfId="0" applyNumberFormat="1" applyFont="1" applyFill="1" applyAlignment="1">
      <alignment horizontal="left" vertical="center" wrapText="1"/>
    </xf>
    <xf numFmtId="0" fontId="20" fillId="0" borderId="0" xfId="13" applyFont="1" applyFill="1" applyAlignment="1">
      <alignment horizontal="left" vertical="top" wrapText="1"/>
    </xf>
    <xf numFmtId="2" fontId="11" fillId="0" borderId="0" xfId="0" applyNumberFormat="1" applyFont="1" applyFill="1" applyBorder="1" applyAlignment="1">
      <alignment horizontal="left" wrapText="1"/>
    </xf>
    <xf numFmtId="2" fontId="27" fillId="0" borderId="0" xfId="1" applyNumberFormat="1" applyFont="1" applyAlignment="1">
      <alignment horizontal="center" vertical="center" wrapText="1"/>
    </xf>
    <xf numFmtId="2" fontId="30" fillId="0" borderId="0" xfId="3" applyNumberFormat="1" applyFont="1" applyBorder="1" applyAlignment="1">
      <alignment horizontal="center" vertical="center" wrapText="1"/>
    </xf>
    <xf numFmtId="2" fontId="20" fillId="0" borderId="0" xfId="1" applyNumberFormat="1" applyFont="1" applyFill="1" applyAlignment="1">
      <alignment horizontal="right" vertical="center"/>
    </xf>
    <xf numFmtId="2" fontId="5" fillId="0" borderId="1" xfId="1" applyNumberFormat="1" applyFont="1" applyFill="1" applyBorder="1" applyAlignment="1">
      <alignment horizontal="center" vertical="center" wrapText="1"/>
    </xf>
    <xf numFmtId="2" fontId="5" fillId="0" borderId="13" xfId="1" applyNumberFormat="1" applyFont="1" applyFill="1" applyBorder="1" applyAlignment="1">
      <alignment horizontal="center" vertical="center" wrapText="1"/>
    </xf>
    <xf numFmtId="2" fontId="5" fillId="0" borderId="6" xfId="1" applyNumberFormat="1" applyFont="1" applyFill="1" applyBorder="1" applyAlignment="1">
      <alignment horizontal="center" vertical="center" wrapText="1"/>
    </xf>
    <xf numFmtId="2" fontId="5" fillId="0" borderId="14" xfId="1" applyNumberFormat="1" applyFont="1" applyFill="1" applyBorder="1" applyAlignment="1">
      <alignment horizontal="center" vertical="center" wrapText="1"/>
    </xf>
    <xf numFmtId="2" fontId="20" fillId="0" borderId="0" xfId="0" applyNumberFormat="1" applyFont="1" applyFill="1" applyAlignment="1">
      <alignment horizontal="right" vertical="center" wrapText="1"/>
    </xf>
    <xf numFmtId="2" fontId="5" fillId="0" borderId="12" xfId="2" applyNumberFormat="1" applyFont="1" applyFill="1" applyBorder="1" applyAlignment="1">
      <alignment horizontal="center" vertical="center" wrapText="1"/>
    </xf>
    <xf numFmtId="2" fontId="5" fillId="0" borderId="17" xfId="2" applyNumberFormat="1" applyFont="1" applyFill="1" applyBorder="1" applyAlignment="1">
      <alignment horizontal="center" vertical="center" wrapText="1"/>
    </xf>
    <xf numFmtId="2" fontId="5" fillId="0" borderId="7" xfId="1" applyNumberFormat="1" applyFont="1" applyFill="1" applyBorder="1" applyAlignment="1">
      <alignment horizontal="center" vertical="center" wrapText="1"/>
    </xf>
    <xf numFmtId="2" fontId="5" fillId="0" borderId="5" xfId="1" applyNumberFormat="1" applyFont="1" applyFill="1" applyBorder="1" applyAlignment="1">
      <alignment horizontal="center" vertical="center" wrapText="1"/>
    </xf>
    <xf numFmtId="2" fontId="5" fillId="0" borderId="7" xfId="2" applyNumberFormat="1" applyFont="1" applyFill="1" applyBorder="1" applyAlignment="1">
      <alignment horizontal="center" vertical="center" wrapText="1"/>
    </xf>
    <xf numFmtId="2" fontId="5" fillId="0" borderId="5" xfId="2" applyNumberFormat="1" applyFont="1" applyFill="1" applyBorder="1" applyAlignment="1">
      <alignment horizontal="center" vertical="center" wrapText="1"/>
    </xf>
    <xf numFmtId="2" fontId="15" fillId="0" borderId="26" xfId="0" applyNumberFormat="1" applyFont="1" applyFill="1" applyBorder="1" applyAlignment="1">
      <alignment horizontal="left" vertical="center" wrapText="1"/>
    </xf>
    <xf numFmtId="2" fontId="15" fillId="0" borderId="28" xfId="0" applyNumberFormat="1" applyFont="1" applyFill="1" applyBorder="1" applyAlignment="1">
      <alignment horizontal="left" vertical="center" wrapText="1"/>
    </xf>
    <xf numFmtId="2" fontId="15" fillId="0" borderId="14" xfId="0" applyNumberFormat="1" applyFont="1" applyFill="1" applyBorder="1" applyAlignment="1">
      <alignment horizontal="left" vertical="center" wrapText="1"/>
    </xf>
    <xf numFmtId="0" fontId="15" fillId="0" borderId="26" xfId="0" applyFont="1" applyFill="1" applyBorder="1" applyAlignment="1">
      <alignment horizontal="left" vertical="center" wrapText="1"/>
    </xf>
    <xf numFmtId="0" fontId="3" fillId="0" borderId="28" xfId="0" applyFont="1" applyFill="1" applyBorder="1" applyAlignment="1">
      <alignment horizontal="left" vertical="center" wrapText="1"/>
    </xf>
    <xf numFmtId="0" fontId="3" fillId="0" borderId="14" xfId="0" applyFont="1" applyFill="1" applyBorder="1" applyAlignment="1">
      <alignment horizontal="left" vertical="center" wrapText="1"/>
    </xf>
    <xf numFmtId="2" fontId="13" fillId="0" borderId="5" xfId="0" applyNumberFormat="1" applyFont="1" applyBorder="1" applyAlignment="1">
      <alignment horizontal="center" vertical="center" wrapText="1"/>
    </xf>
  </cellXfs>
  <cellStyles count="17">
    <cellStyle name="Денежный 2" xfId="7"/>
    <cellStyle name="Обычный" xfId="0" builtinId="0"/>
    <cellStyle name="Обычный 12 6" xfId="10"/>
    <cellStyle name="Обычный 2" xfId="1"/>
    <cellStyle name="Обычный 2 10" xfId="8"/>
    <cellStyle name="Обычный 2 2" xfId="4"/>
    <cellStyle name="Обычный 2 2 47" xfId="3"/>
    <cellStyle name="Обычный 2 3" xfId="9"/>
    <cellStyle name="Обычный 3" xfId="6"/>
    <cellStyle name="Обычный 3 2" xfId="14"/>
    <cellStyle name="Обычный 4" xfId="13"/>
    <cellStyle name="Обычный 5" xfId="15"/>
    <cellStyle name="Обычный 50 2" xfId="5"/>
    <cellStyle name="Обычный 57" xfId="11"/>
    <cellStyle name="Обычный_ПОЛЫ 1" xfId="12"/>
    <cellStyle name="Финансовый 2" xfId="2"/>
    <cellStyle name="Финансовый 3" xfId="16"/>
  </cellStyles>
  <dxfs count="0"/>
  <tableStyles count="0" defaultTableStyle="TableStyleMedium2" defaultPivotStyle="PivotStyleLight16"/>
  <colors>
    <mruColors>
      <color rgb="FF1008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692727</xdr:colOff>
      <xdr:row>181</xdr:row>
      <xdr:rowOff>51955</xdr:rowOff>
    </xdr:from>
    <xdr:to>
      <xdr:col>3</xdr:col>
      <xdr:colOff>2203121</xdr:colOff>
      <xdr:row>185</xdr:row>
      <xdr:rowOff>398319</xdr:rowOff>
    </xdr:to>
    <xdr:sp macro="" textlink="">
      <xdr:nvSpPr>
        <xdr:cNvPr id="2" name="TextBox 1"/>
        <xdr:cNvSpPr txBox="1">
          <a:spLocks noChangeArrowheads="1"/>
        </xdr:cNvSpPr>
      </xdr:nvSpPr>
      <xdr:spPr bwMode="auto">
        <a:xfrm>
          <a:off x="692727" y="97761137"/>
          <a:ext cx="5961167" cy="2355273"/>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ct val="1000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4576"/>
  <sheetViews>
    <sheetView tabSelected="1" view="pageBreakPreview" topLeftCell="A142" zoomScale="55" zoomScaleNormal="55" zoomScaleSheetLayoutView="55" zoomScalePageLayoutView="70" workbookViewId="0">
      <selection activeCell="K155" sqref="K155"/>
    </sheetView>
  </sheetViews>
  <sheetFormatPr defaultColWidth="8.85546875" defaultRowHeight="15" outlineLevelRow="1" outlineLevelCol="1" x14ac:dyDescent="0.25"/>
  <cols>
    <col min="1" max="1" width="12.28515625" style="53" customWidth="1"/>
    <col min="2" max="2" width="13.7109375" style="53" customWidth="1"/>
    <col min="3" max="3" width="40.7109375" style="53" customWidth="1"/>
    <col min="4" max="4" width="84.5703125" style="53" customWidth="1"/>
    <col min="5" max="5" width="11.42578125" style="53" customWidth="1"/>
    <col min="6" max="8" width="13.28515625" style="53" customWidth="1" outlineLevel="1"/>
    <col min="9" max="9" width="18" style="53" customWidth="1"/>
    <col min="10" max="10" width="14.7109375" style="53" customWidth="1"/>
    <col min="11" max="13" width="14" style="53" customWidth="1"/>
    <col min="14" max="16" width="14.140625" style="53" customWidth="1"/>
    <col min="17" max="17" width="39.85546875" style="53" customWidth="1"/>
    <col min="18" max="18" width="8.85546875" style="52"/>
    <col min="19" max="16384" width="8.85546875" style="53"/>
  </cols>
  <sheetData>
    <row r="1" spans="1:33" s="17" customFormat="1" ht="33.75" customHeight="1" x14ac:dyDescent="0.3">
      <c r="A1" s="23" t="s">
        <v>60</v>
      </c>
      <c r="E1" s="18"/>
      <c r="F1" s="18"/>
      <c r="G1" s="18"/>
      <c r="H1" s="18"/>
      <c r="I1" s="19"/>
      <c r="J1" s="19"/>
      <c r="K1" s="19"/>
      <c r="L1" s="19"/>
      <c r="M1" s="19"/>
      <c r="N1" s="20"/>
      <c r="O1" s="21"/>
      <c r="P1" s="20"/>
      <c r="Q1" s="21"/>
      <c r="R1" s="22"/>
      <c r="S1" s="20"/>
      <c r="AA1" s="23"/>
      <c r="AB1" s="23"/>
      <c r="AC1" s="18"/>
      <c r="AE1" s="23"/>
      <c r="AF1" s="23"/>
      <c r="AG1" s="23"/>
    </row>
    <row r="2" spans="1:33" s="24" customFormat="1" ht="37.5" customHeight="1" x14ac:dyDescent="0.3">
      <c r="A2" s="310" t="s">
        <v>310</v>
      </c>
      <c r="I2" s="19"/>
      <c r="J2" s="19"/>
      <c r="K2" s="25"/>
      <c r="L2" s="25"/>
      <c r="M2" s="25"/>
      <c r="O2" s="21"/>
      <c r="Q2" s="21"/>
      <c r="R2" s="26"/>
      <c r="Z2" s="27"/>
      <c r="AA2" s="27"/>
      <c r="AB2" s="27"/>
      <c r="AC2" s="27"/>
      <c r="AE2" s="27"/>
      <c r="AF2" s="27"/>
      <c r="AG2" s="23"/>
    </row>
    <row r="3" spans="1:33" s="24" customFormat="1" ht="40.5" customHeight="1" x14ac:dyDescent="0.3">
      <c r="A3" s="310" t="s">
        <v>311</v>
      </c>
      <c r="I3" s="19"/>
      <c r="J3" s="19"/>
      <c r="K3" s="25"/>
      <c r="L3" s="25"/>
      <c r="M3" s="25"/>
      <c r="O3" s="21"/>
      <c r="Q3" s="21"/>
      <c r="R3" s="26"/>
      <c r="Z3" s="27"/>
      <c r="AA3" s="27"/>
      <c r="AB3" s="27"/>
      <c r="AC3" s="27"/>
      <c r="AE3" s="27"/>
      <c r="AF3" s="27"/>
      <c r="AG3" s="23"/>
    </row>
    <row r="4" spans="1:33" s="24" customFormat="1" ht="28.5" customHeight="1" x14ac:dyDescent="0.2">
      <c r="A4" s="344" t="s">
        <v>312</v>
      </c>
      <c r="B4" s="344"/>
      <c r="C4" s="344"/>
      <c r="D4" s="344"/>
      <c r="E4" s="344"/>
      <c r="F4" s="344"/>
      <c r="G4" s="344"/>
      <c r="H4" s="344"/>
      <c r="I4" s="344"/>
      <c r="J4" s="344"/>
      <c r="K4" s="344"/>
      <c r="L4" s="344"/>
      <c r="M4" s="344"/>
      <c r="N4" s="344"/>
      <c r="O4" s="344"/>
      <c r="P4" s="344"/>
      <c r="Q4" s="344"/>
      <c r="R4" s="28"/>
      <c r="S4" s="29"/>
    </row>
    <row r="5" spans="1:33" s="32" customFormat="1" ht="32.25" customHeight="1" x14ac:dyDescent="0.2">
      <c r="A5" s="344" t="s">
        <v>267</v>
      </c>
      <c r="B5" s="344"/>
      <c r="C5" s="344"/>
      <c r="D5" s="344"/>
      <c r="E5" s="344"/>
      <c r="F5" s="344"/>
      <c r="G5" s="344"/>
      <c r="H5" s="344"/>
      <c r="I5" s="344"/>
      <c r="J5" s="344"/>
      <c r="K5" s="344"/>
      <c r="L5" s="344"/>
      <c r="M5" s="344"/>
      <c r="N5" s="344"/>
      <c r="O5" s="344"/>
      <c r="P5" s="344"/>
      <c r="Q5" s="344"/>
      <c r="R5" s="30"/>
      <c r="S5" s="31"/>
    </row>
    <row r="6" spans="1:33" s="32" customFormat="1" ht="92.25" customHeight="1" x14ac:dyDescent="0.2">
      <c r="A6" s="345" t="s">
        <v>42</v>
      </c>
      <c r="B6" s="345"/>
      <c r="C6" s="345"/>
      <c r="D6" s="345"/>
      <c r="E6" s="345"/>
      <c r="F6" s="345"/>
      <c r="G6" s="345"/>
      <c r="H6" s="345"/>
      <c r="I6" s="345"/>
      <c r="J6" s="345"/>
      <c r="K6" s="345"/>
      <c r="L6" s="345"/>
      <c r="M6" s="345"/>
      <c r="N6" s="345"/>
      <c r="O6" s="345"/>
      <c r="P6" s="345"/>
      <c r="Q6" s="345"/>
      <c r="R6" s="33"/>
      <c r="S6" s="33"/>
      <c r="T6" s="33"/>
      <c r="U6" s="33"/>
      <c r="V6" s="33"/>
      <c r="W6" s="33"/>
      <c r="X6" s="33"/>
      <c r="Y6" s="33"/>
      <c r="Z6" s="33"/>
      <c r="AA6" s="33"/>
      <c r="AB6" s="33"/>
      <c r="AC6" s="33"/>
    </row>
    <row r="7" spans="1:33" s="32" customFormat="1" ht="30.75" customHeight="1" x14ac:dyDescent="0.25">
      <c r="C7" s="34"/>
      <c r="D7" s="35"/>
      <c r="E7" s="36"/>
      <c r="F7" s="36"/>
      <c r="G7" s="36"/>
      <c r="H7" s="36"/>
      <c r="I7" s="37"/>
      <c r="J7" s="351" t="s">
        <v>293</v>
      </c>
      <c r="K7" s="351"/>
      <c r="L7" s="351"/>
      <c r="M7" s="351"/>
      <c r="N7" s="351"/>
      <c r="O7" s="351"/>
      <c r="P7" s="351"/>
      <c r="Q7" s="351"/>
      <c r="R7" s="38"/>
    </row>
    <row r="8" spans="1:33" s="32" customFormat="1" ht="30.75" customHeight="1" x14ac:dyDescent="0.25">
      <c r="C8" s="34"/>
      <c r="D8" s="35"/>
      <c r="E8" s="36"/>
      <c r="F8" s="36"/>
      <c r="G8" s="36"/>
      <c r="H8" s="36"/>
      <c r="I8" s="37"/>
      <c r="J8" s="351"/>
      <c r="K8" s="351"/>
      <c r="L8" s="351"/>
      <c r="M8" s="351"/>
      <c r="N8" s="351"/>
      <c r="O8" s="351"/>
      <c r="P8" s="351"/>
      <c r="Q8" s="351"/>
      <c r="R8" s="38"/>
    </row>
    <row r="9" spans="1:33" s="32" customFormat="1" ht="30.75" customHeight="1" x14ac:dyDescent="0.25">
      <c r="C9" s="34"/>
      <c r="D9" s="35"/>
      <c r="E9" s="36"/>
      <c r="F9" s="36"/>
      <c r="G9" s="36"/>
      <c r="H9" s="36"/>
      <c r="I9" s="37"/>
      <c r="J9" s="351"/>
      <c r="K9" s="351"/>
      <c r="L9" s="351"/>
      <c r="M9" s="351"/>
      <c r="N9" s="351"/>
      <c r="O9" s="351"/>
      <c r="P9" s="351"/>
      <c r="Q9" s="351"/>
      <c r="R9" s="38"/>
    </row>
    <row r="10" spans="1:33" s="24" customFormat="1" ht="24" customHeight="1" x14ac:dyDescent="0.25">
      <c r="A10" s="39"/>
      <c r="B10" s="40" t="s">
        <v>0</v>
      </c>
      <c r="C10" s="41"/>
      <c r="D10" s="42"/>
      <c r="E10" s="43"/>
      <c r="F10" s="43"/>
      <c r="G10" s="43"/>
      <c r="H10" s="43"/>
      <c r="I10" s="17"/>
      <c r="J10" s="17"/>
      <c r="K10" s="44"/>
      <c r="L10" s="45"/>
      <c r="M10" s="44"/>
      <c r="N10" s="346" t="s">
        <v>295</v>
      </c>
      <c r="O10" s="346"/>
      <c r="P10" s="346"/>
      <c r="Q10" s="346"/>
      <c r="R10" s="26"/>
    </row>
    <row r="11" spans="1:33" s="32" customFormat="1" ht="15.6" customHeight="1" thickBot="1" x14ac:dyDescent="0.35">
      <c r="A11" s="46"/>
      <c r="B11" s="46"/>
      <c r="C11" s="34"/>
      <c r="D11" s="35"/>
      <c r="E11" s="36"/>
      <c r="F11" s="36"/>
      <c r="G11" s="36"/>
      <c r="H11" s="36"/>
      <c r="I11" s="37"/>
      <c r="J11" s="37"/>
      <c r="K11" s="47"/>
      <c r="L11" s="47"/>
      <c r="M11" s="47"/>
      <c r="N11" s="48"/>
      <c r="O11" s="49"/>
      <c r="P11" s="50"/>
      <c r="Q11" s="51"/>
      <c r="R11" s="38"/>
    </row>
    <row r="12" spans="1:33" ht="31.5" customHeight="1" x14ac:dyDescent="0.25">
      <c r="A12" s="347" t="s">
        <v>1</v>
      </c>
      <c r="B12" s="349" t="s">
        <v>2</v>
      </c>
      <c r="C12" s="349" t="s">
        <v>3</v>
      </c>
      <c r="D12" s="349" t="s">
        <v>4</v>
      </c>
      <c r="E12" s="354" t="s">
        <v>5</v>
      </c>
      <c r="F12" s="349" t="s">
        <v>43</v>
      </c>
      <c r="G12" s="349" t="s">
        <v>44</v>
      </c>
      <c r="H12" s="349" t="s">
        <v>45</v>
      </c>
      <c r="I12" s="356" t="s">
        <v>6</v>
      </c>
      <c r="J12" s="332" t="s">
        <v>7</v>
      </c>
      <c r="K12" s="334" t="s">
        <v>8</v>
      </c>
      <c r="L12" s="335"/>
      <c r="M12" s="336"/>
      <c r="N12" s="334" t="s">
        <v>9</v>
      </c>
      <c r="O12" s="335"/>
      <c r="P12" s="335"/>
      <c r="Q12" s="352" t="s">
        <v>10</v>
      </c>
    </row>
    <row r="13" spans="1:33" ht="29.25" customHeight="1" x14ac:dyDescent="0.25">
      <c r="A13" s="348"/>
      <c r="B13" s="350"/>
      <c r="C13" s="350"/>
      <c r="D13" s="350"/>
      <c r="E13" s="355"/>
      <c r="F13" s="350"/>
      <c r="G13" s="350"/>
      <c r="H13" s="350"/>
      <c r="I13" s="357"/>
      <c r="J13" s="333"/>
      <c r="K13" s="54" t="s">
        <v>11</v>
      </c>
      <c r="L13" s="1" t="s">
        <v>12</v>
      </c>
      <c r="M13" s="55" t="s">
        <v>13</v>
      </c>
      <c r="N13" s="54" t="s">
        <v>11</v>
      </c>
      <c r="O13" s="1" t="s">
        <v>12</v>
      </c>
      <c r="P13" s="56" t="s">
        <v>13</v>
      </c>
      <c r="Q13" s="353" t="s">
        <v>13</v>
      </c>
    </row>
    <row r="14" spans="1:33" s="307" customFormat="1" ht="13.5" thickBot="1" x14ac:dyDescent="0.25">
      <c r="A14" s="296">
        <v>1</v>
      </c>
      <c r="B14" s="297">
        <v>2</v>
      </c>
      <c r="C14" s="297">
        <v>3</v>
      </c>
      <c r="D14" s="298">
        <v>4</v>
      </c>
      <c r="E14" s="298">
        <v>5</v>
      </c>
      <c r="F14" s="299"/>
      <c r="G14" s="299"/>
      <c r="H14" s="299"/>
      <c r="I14" s="299">
        <v>6</v>
      </c>
      <c r="J14" s="300">
        <v>7</v>
      </c>
      <c r="K14" s="301">
        <v>8</v>
      </c>
      <c r="L14" s="302">
        <v>9</v>
      </c>
      <c r="M14" s="303">
        <v>10</v>
      </c>
      <c r="N14" s="304">
        <v>11</v>
      </c>
      <c r="O14" s="298">
        <v>12</v>
      </c>
      <c r="P14" s="305">
        <v>13</v>
      </c>
      <c r="Q14" s="306">
        <v>14</v>
      </c>
      <c r="R14" s="26"/>
    </row>
    <row r="15" spans="1:33" s="70" customFormat="1" ht="27" customHeight="1" x14ac:dyDescent="0.2">
      <c r="A15" s="57" t="s">
        <v>34</v>
      </c>
      <c r="B15" s="58"/>
      <c r="C15" s="59" t="s">
        <v>14</v>
      </c>
      <c r="D15" s="60"/>
      <c r="E15" s="61" t="s">
        <v>15</v>
      </c>
      <c r="F15" s="61"/>
      <c r="G15" s="61"/>
      <c r="H15" s="61"/>
      <c r="I15" s="61">
        <f>I17+I20+I22+I27+I28+I30+I34+I38+I47+I52++I56+I60+I63+I68+I72+I74+I75+I77</f>
        <v>1793.91</v>
      </c>
      <c r="J15" s="62"/>
      <c r="K15" s="63"/>
      <c r="L15" s="64"/>
      <c r="M15" s="65">
        <f>P15/I15</f>
        <v>0</v>
      </c>
      <c r="N15" s="66">
        <f>N16+N26+N46+N71</f>
        <v>0</v>
      </c>
      <c r="O15" s="67">
        <f>O16+O26+O46+O71</f>
        <v>0</v>
      </c>
      <c r="P15" s="68">
        <f>O15+N15</f>
        <v>0</v>
      </c>
      <c r="Q15" s="69"/>
      <c r="R15" s="26"/>
    </row>
    <row r="16" spans="1:33" s="70" customFormat="1" ht="34.5" customHeight="1" x14ac:dyDescent="0.25">
      <c r="A16" s="71" t="s">
        <v>48</v>
      </c>
      <c r="B16" s="72"/>
      <c r="C16" s="73" t="s">
        <v>46</v>
      </c>
      <c r="D16" s="74"/>
      <c r="E16" s="75"/>
      <c r="F16" s="75"/>
      <c r="G16" s="75"/>
      <c r="H16" s="75"/>
      <c r="I16" s="75"/>
      <c r="J16" s="76"/>
      <c r="K16" s="77"/>
      <c r="L16" s="78"/>
      <c r="M16" s="79"/>
      <c r="N16" s="80">
        <f>SUM(N17:N25)</f>
        <v>0</v>
      </c>
      <c r="O16" s="81">
        <f>SUM(O17:O25)</f>
        <v>0</v>
      </c>
      <c r="P16" s="82">
        <f>O16+N16</f>
        <v>0</v>
      </c>
      <c r="Q16" s="83"/>
      <c r="R16" s="26"/>
    </row>
    <row r="17" spans="1:29" s="94" customFormat="1" ht="36" customHeight="1" outlineLevel="1" x14ac:dyDescent="0.25">
      <c r="A17" s="84" t="s">
        <v>49</v>
      </c>
      <c r="B17" s="13"/>
      <c r="C17" s="315" t="s">
        <v>269</v>
      </c>
      <c r="D17" s="85" t="s">
        <v>62</v>
      </c>
      <c r="E17" s="8" t="s">
        <v>15</v>
      </c>
      <c r="F17" s="8">
        <v>179.97</v>
      </c>
      <c r="G17" s="8">
        <v>228.5</v>
      </c>
      <c r="H17" s="8">
        <v>162</v>
      </c>
      <c r="I17" s="11">
        <f>SUM(F17:H17)</f>
        <v>570.47</v>
      </c>
      <c r="J17" s="86"/>
      <c r="K17" s="87"/>
      <c r="L17" s="88"/>
      <c r="M17" s="89">
        <f t="shared" ref="M17:M18" si="0">K17+L17</f>
        <v>0</v>
      </c>
      <c r="N17" s="90">
        <f t="shared" ref="N17:N18" si="1">K17*I17</f>
        <v>0</v>
      </c>
      <c r="O17" s="91">
        <f t="shared" ref="O17:O18" si="2">L17*I17</f>
        <v>0</v>
      </c>
      <c r="P17" s="92">
        <f t="shared" ref="P17:P18" si="3">O17+N17</f>
        <v>0</v>
      </c>
      <c r="Q17" s="312" t="s">
        <v>274</v>
      </c>
      <c r="R17" s="93"/>
      <c r="S17" s="53"/>
      <c r="V17" s="70"/>
      <c r="W17" s="70"/>
      <c r="X17" s="70"/>
      <c r="Y17" s="70"/>
      <c r="Z17" s="70"/>
      <c r="AA17" s="70"/>
      <c r="AB17" s="70"/>
      <c r="AC17" s="70"/>
    </row>
    <row r="18" spans="1:29" s="97" customFormat="1" ht="39.950000000000003" customHeight="1" outlineLevel="1" x14ac:dyDescent="0.2">
      <c r="A18" s="84" t="s">
        <v>50</v>
      </c>
      <c r="B18" s="13"/>
      <c r="C18" s="316"/>
      <c r="D18" s="85" t="s">
        <v>61</v>
      </c>
      <c r="E18" s="15" t="s">
        <v>15</v>
      </c>
      <c r="F18" s="15">
        <v>179.97</v>
      </c>
      <c r="G18" s="15">
        <v>228.5</v>
      </c>
      <c r="H18" s="15">
        <v>162</v>
      </c>
      <c r="I18" s="11">
        <f t="shared" ref="I18:I78" si="4">SUM(F18:H18)</f>
        <v>570.47</v>
      </c>
      <c r="J18" s="86"/>
      <c r="K18" s="87"/>
      <c r="L18" s="88"/>
      <c r="M18" s="89">
        <f t="shared" si="0"/>
        <v>0</v>
      </c>
      <c r="N18" s="90">
        <f t="shared" si="1"/>
        <v>0</v>
      </c>
      <c r="O18" s="91">
        <f t="shared" si="2"/>
        <v>0</v>
      </c>
      <c r="P18" s="92">
        <f t="shared" si="3"/>
        <v>0</v>
      </c>
      <c r="Q18" s="313"/>
      <c r="R18" s="96"/>
      <c r="V18" s="70"/>
      <c r="W18" s="70"/>
      <c r="X18" s="70"/>
      <c r="Y18" s="70"/>
      <c r="Z18" s="70"/>
      <c r="AA18" s="70"/>
      <c r="AB18" s="70"/>
      <c r="AC18" s="70"/>
    </row>
    <row r="19" spans="1:29" s="94" customFormat="1" ht="36" customHeight="1" outlineLevel="1" x14ac:dyDescent="0.25">
      <c r="A19" s="84" t="s">
        <v>66</v>
      </c>
      <c r="B19" s="13"/>
      <c r="C19" s="317"/>
      <c r="D19" s="98" t="s">
        <v>281</v>
      </c>
      <c r="E19" s="15" t="s">
        <v>15</v>
      </c>
      <c r="F19" s="8">
        <v>179.97</v>
      </c>
      <c r="G19" s="8">
        <v>228.5</v>
      </c>
      <c r="H19" s="8">
        <v>162</v>
      </c>
      <c r="I19" s="11">
        <f t="shared" si="4"/>
        <v>570.47</v>
      </c>
      <c r="J19" s="86"/>
      <c r="K19" s="87"/>
      <c r="L19" s="88"/>
      <c r="M19" s="89">
        <f t="shared" ref="M19" si="5">K19+L19</f>
        <v>0</v>
      </c>
      <c r="N19" s="90">
        <f t="shared" ref="N19" si="6">K19*I19</f>
        <v>0</v>
      </c>
      <c r="O19" s="91">
        <f t="shared" ref="O19" si="7">L19*I19</f>
        <v>0</v>
      </c>
      <c r="P19" s="92">
        <f t="shared" ref="P19" si="8">O19+N19</f>
        <v>0</v>
      </c>
      <c r="Q19" s="314"/>
      <c r="R19" s="93"/>
      <c r="S19" s="53"/>
    </row>
    <row r="20" spans="1:29" s="97" customFormat="1" ht="34.5" customHeight="1" outlineLevel="1" x14ac:dyDescent="0.2">
      <c r="A20" s="84" t="s">
        <v>67</v>
      </c>
      <c r="B20" s="100"/>
      <c r="C20" s="358" t="s">
        <v>280</v>
      </c>
      <c r="D20" s="85" t="s">
        <v>62</v>
      </c>
      <c r="E20" s="15" t="s">
        <v>15</v>
      </c>
      <c r="F20" s="8">
        <v>43.22</v>
      </c>
      <c r="G20" s="8"/>
      <c r="H20" s="8">
        <v>41.5</v>
      </c>
      <c r="I20" s="11">
        <f t="shared" si="4"/>
        <v>84.72</v>
      </c>
      <c r="J20" s="101"/>
      <c r="K20" s="102"/>
      <c r="L20" s="103"/>
      <c r="M20" s="89">
        <f t="shared" ref="M20" si="9">K20+L20</f>
        <v>0</v>
      </c>
      <c r="N20" s="90">
        <f t="shared" ref="N20" si="10">K20*I20</f>
        <v>0</v>
      </c>
      <c r="O20" s="91">
        <f t="shared" ref="O20" si="11">L20*I20</f>
        <v>0</v>
      </c>
      <c r="P20" s="92">
        <f t="shared" ref="P20" si="12">O20+N20</f>
        <v>0</v>
      </c>
      <c r="Q20" s="95"/>
      <c r="R20" s="96"/>
    </row>
    <row r="21" spans="1:29" s="97" customFormat="1" ht="42.75" customHeight="1" outlineLevel="1" x14ac:dyDescent="0.2">
      <c r="A21" s="84" t="s">
        <v>68</v>
      </c>
      <c r="B21" s="100"/>
      <c r="C21" s="360"/>
      <c r="D21" s="104" t="s">
        <v>276</v>
      </c>
      <c r="E21" s="8" t="s">
        <v>15</v>
      </c>
      <c r="F21" s="8">
        <v>43.22</v>
      </c>
      <c r="G21" s="8"/>
      <c r="H21" s="8">
        <v>41.5</v>
      </c>
      <c r="I21" s="11">
        <f t="shared" si="4"/>
        <v>84.72</v>
      </c>
      <c r="J21" s="101"/>
      <c r="K21" s="105"/>
      <c r="L21" s="103"/>
      <c r="M21" s="89">
        <f t="shared" ref="M21:M25" si="13">K21+L21</f>
        <v>0</v>
      </c>
      <c r="N21" s="90">
        <f t="shared" ref="N21:N25" si="14">K21*I21</f>
        <v>0</v>
      </c>
      <c r="O21" s="91">
        <f t="shared" ref="O21:O25" si="15">L21*I21</f>
        <v>0</v>
      </c>
      <c r="P21" s="92">
        <f t="shared" ref="P21:P25" si="16">O21+N21</f>
        <v>0</v>
      </c>
      <c r="Q21" s="99"/>
      <c r="R21" s="96"/>
    </row>
    <row r="22" spans="1:29" s="97" customFormat="1" ht="29.25" customHeight="1" outlineLevel="1" x14ac:dyDescent="0.2">
      <c r="A22" s="84" t="s">
        <v>69</v>
      </c>
      <c r="B22" s="100"/>
      <c r="C22" s="315" t="s">
        <v>270</v>
      </c>
      <c r="D22" s="85" t="s">
        <v>64</v>
      </c>
      <c r="E22" s="106" t="s">
        <v>15</v>
      </c>
      <c r="F22" s="8"/>
      <c r="G22" s="8"/>
      <c r="H22" s="8">
        <v>14.2</v>
      </c>
      <c r="I22" s="11">
        <f t="shared" si="4"/>
        <v>14.2</v>
      </c>
      <c r="J22" s="101">
        <v>1.04</v>
      </c>
      <c r="K22" s="105"/>
      <c r="L22" s="88">
        <f>J22*0</f>
        <v>0</v>
      </c>
      <c r="M22" s="89">
        <f t="shared" ref="M22:M24" si="17">K22+L22</f>
        <v>0</v>
      </c>
      <c r="N22" s="90">
        <f t="shared" ref="N22:N24" si="18">K22*I22</f>
        <v>0</v>
      </c>
      <c r="O22" s="91">
        <f t="shared" ref="O22:O24" si="19">L22*I22</f>
        <v>0</v>
      </c>
      <c r="P22" s="92">
        <f t="shared" ref="P22:P24" si="20">O22+N22</f>
        <v>0</v>
      </c>
      <c r="Q22" s="295" t="s">
        <v>65</v>
      </c>
      <c r="R22" s="96"/>
    </row>
    <row r="23" spans="1:29" s="97" customFormat="1" ht="49.5" customHeight="1" outlineLevel="1" x14ac:dyDescent="0.2">
      <c r="A23" s="84" t="s">
        <v>70</v>
      </c>
      <c r="B23" s="100"/>
      <c r="C23" s="316"/>
      <c r="D23" s="107" t="s">
        <v>63</v>
      </c>
      <c r="E23" s="106" t="s">
        <v>15</v>
      </c>
      <c r="F23" s="8"/>
      <c r="G23" s="8"/>
      <c r="H23" s="8">
        <v>14.2</v>
      </c>
      <c r="I23" s="11">
        <f t="shared" si="4"/>
        <v>14.2</v>
      </c>
      <c r="J23" s="101"/>
      <c r="K23" s="105"/>
      <c r="L23" s="103"/>
      <c r="M23" s="89">
        <f t="shared" si="17"/>
        <v>0</v>
      </c>
      <c r="N23" s="90">
        <f t="shared" si="18"/>
        <v>0</v>
      </c>
      <c r="O23" s="91">
        <f t="shared" si="19"/>
        <v>0</v>
      </c>
      <c r="P23" s="92">
        <f t="shared" si="20"/>
        <v>0</v>
      </c>
      <c r="Q23" s="312" t="s">
        <v>278</v>
      </c>
      <c r="R23" s="96"/>
    </row>
    <row r="24" spans="1:29" s="97" customFormat="1" ht="49.5" customHeight="1" outlineLevel="1" x14ac:dyDescent="0.2">
      <c r="A24" s="84" t="s">
        <v>71</v>
      </c>
      <c r="B24" s="100"/>
      <c r="C24" s="316"/>
      <c r="D24" s="85" t="s">
        <v>61</v>
      </c>
      <c r="E24" s="106" t="s">
        <v>15</v>
      </c>
      <c r="F24" s="8"/>
      <c r="G24" s="8"/>
      <c r="H24" s="8">
        <v>14.2</v>
      </c>
      <c r="I24" s="11">
        <f t="shared" si="4"/>
        <v>14.2</v>
      </c>
      <c r="J24" s="101"/>
      <c r="K24" s="105"/>
      <c r="L24" s="103"/>
      <c r="M24" s="89">
        <f t="shared" si="17"/>
        <v>0</v>
      </c>
      <c r="N24" s="90">
        <f t="shared" si="18"/>
        <v>0</v>
      </c>
      <c r="O24" s="91">
        <f t="shared" si="19"/>
        <v>0</v>
      </c>
      <c r="P24" s="92">
        <f t="shared" si="20"/>
        <v>0</v>
      </c>
      <c r="Q24" s="313"/>
      <c r="R24" s="96"/>
    </row>
    <row r="25" spans="1:29" s="97" customFormat="1" ht="30.75" customHeight="1" outlineLevel="1" x14ac:dyDescent="0.2">
      <c r="A25" s="84" t="s">
        <v>72</v>
      </c>
      <c r="B25" s="100"/>
      <c r="C25" s="316"/>
      <c r="D25" s="108" t="s">
        <v>282</v>
      </c>
      <c r="E25" s="12" t="s">
        <v>15</v>
      </c>
      <c r="F25" s="12"/>
      <c r="G25" s="12"/>
      <c r="H25" s="12">
        <v>14.2</v>
      </c>
      <c r="I25" s="109">
        <f t="shared" si="4"/>
        <v>14.2</v>
      </c>
      <c r="J25" s="101"/>
      <c r="K25" s="105"/>
      <c r="L25" s="103"/>
      <c r="M25" s="110">
        <f t="shared" si="13"/>
        <v>0</v>
      </c>
      <c r="N25" s="111">
        <f t="shared" si="14"/>
        <v>0</v>
      </c>
      <c r="O25" s="112">
        <f t="shared" si="15"/>
        <v>0</v>
      </c>
      <c r="P25" s="113">
        <f t="shared" si="16"/>
        <v>0</v>
      </c>
      <c r="Q25" s="313"/>
      <c r="R25" s="96"/>
    </row>
    <row r="26" spans="1:29" s="70" customFormat="1" ht="24" customHeight="1" x14ac:dyDescent="0.25">
      <c r="A26" s="253" t="s">
        <v>166</v>
      </c>
      <c r="B26" s="72"/>
      <c r="C26" s="73" t="s">
        <v>51</v>
      </c>
      <c r="D26" s="114"/>
      <c r="E26" s="115"/>
      <c r="F26" s="115"/>
      <c r="G26" s="115"/>
      <c r="H26" s="115"/>
      <c r="I26" s="115"/>
      <c r="J26" s="116"/>
      <c r="K26" s="117"/>
      <c r="L26" s="118"/>
      <c r="M26" s="119"/>
      <c r="N26" s="120">
        <f>SUM(N27:N45)</f>
        <v>0</v>
      </c>
      <c r="O26" s="121">
        <f>SUM(O27:O45)</f>
        <v>0</v>
      </c>
      <c r="P26" s="122">
        <f>O26+N26</f>
        <v>0</v>
      </c>
      <c r="Q26" s="123"/>
      <c r="R26" s="26"/>
    </row>
    <row r="27" spans="1:29" s="97" customFormat="1" ht="40.5" customHeight="1" outlineLevel="1" x14ac:dyDescent="0.2">
      <c r="A27" s="254" t="s">
        <v>167</v>
      </c>
      <c r="B27" s="100"/>
      <c r="C27" s="124" t="s">
        <v>74</v>
      </c>
      <c r="D27" s="85" t="s">
        <v>62</v>
      </c>
      <c r="E27" s="15" t="s">
        <v>15</v>
      </c>
      <c r="F27" s="13">
        <v>4</v>
      </c>
      <c r="G27" s="13"/>
      <c r="H27" s="13">
        <v>4.3600000000000003</v>
      </c>
      <c r="I27" s="11">
        <f t="shared" si="4"/>
        <v>8.36</v>
      </c>
      <c r="J27" s="101"/>
      <c r="K27" s="105"/>
      <c r="L27" s="103"/>
      <c r="M27" s="89">
        <f t="shared" ref="M27:M33" si="21">K27+L27</f>
        <v>0</v>
      </c>
      <c r="N27" s="90">
        <f t="shared" ref="N27:N33" si="22">K27*I27</f>
        <v>0</v>
      </c>
      <c r="O27" s="91">
        <f t="shared" ref="O27:O33" si="23">L27*I27</f>
        <v>0</v>
      </c>
      <c r="P27" s="92">
        <f t="shared" ref="P27:P33" si="24">O27+N27</f>
        <v>0</v>
      </c>
      <c r="Q27" s="293"/>
      <c r="R27" s="96"/>
    </row>
    <row r="28" spans="1:29" s="97" customFormat="1" ht="30.75" customHeight="1" outlineLevel="1" x14ac:dyDescent="0.2">
      <c r="A28" s="254" t="s">
        <v>168</v>
      </c>
      <c r="B28" s="100"/>
      <c r="C28" s="315" t="s">
        <v>78</v>
      </c>
      <c r="D28" s="85" t="s">
        <v>62</v>
      </c>
      <c r="E28" s="15" t="s">
        <v>15</v>
      </c>
      <c r="F28" s="13"/>
      <c r="G28" s="13">
        <v>20.43</v>
      </c>
      <c r="H28" s="13"/>
      <c r="I28" s="11">
        <f t="shared" si="4"/>
        <v>20.43</v>
      </c>
      <c r="J28" s="101"/>
      <c r="K28" s="105"/>
      <c r="L28" s="103"/>
      <c r="M28" s="89">
        <f t="shared" ref="M28:M30" si="25">K28+L28</f>
        <v>0</v>
      </c>
      <c r="N28" s="90">
        <f t="shared" ref="N28:N30" si="26">K28*I28</f>
        <v>0</v>
      </c>
      <c r="O28" s="91">
        <f t="shared" ref="O28:O30" si="27">L28*I28</f>
        <v>0</v>
      </c>
      <c r="P28" s="92">
        <f t="shared" ref="P28:P30" si="28">O28+N28</f>
        <v>0</v>
      </c>
      <c r="Q28" s="293"/>
      <c r="R28" s="96"/>
    </row>
    <row r="29" spans="1:29" s="97" customFormat="1" ht="38.25" customHeight="1" outlineLevel="1" x14ac:dyDescent="0.2">
      <c r="A29" s="254" t="s">
        <v>169</v>
      </c>
      <c r="B29" s="100"/>
      <c r="C29" s="316"/>
      <c r="D29" s="104" t="s">
        <v>275</v>
      </c>
      <c r="E29" s="15" t="s">
        <v>15</v>
      </c>
      <c r="F29" s="13"/>
      <c r="G29" s="13">
        <v>20.43</v>
      </c>
      <c r="H29" s="13"/>
      <c r="I29" s="11">
        <f t="shared" si="4"/>
        <v>20.43</v>
      </c>
      <c r="J29" s="101"/>
      <c r="K29" s="105"/>
      <c r="L29" s="103"/>
      <c r="M29" s="89">
        <f t="shared" si="25"/>
        <v>0</v>
      </c>
      <c r="N29" s="90">
        <f t="shared" si="26"/>
        <v>0</v>
      </c>
      <c r="O29" s="91">
        <f t="shared" si="27"/>
        <v>0</v>
      </c>
      <c r="P29" s="92">
        <f t="shared" si="28"/>
        <v>0</v>
      </c>
      <c r="Q29" s="293"/>
      <c r="R29" s="96"/>
    </row>
    <row r="30" spans="1:29" s="97" customFormat="1" ht="27.75" customHeight="1" outlineLevel="1" x14ac:dyDescent="0.2">
      <c r="A30" s="254" t="s">
        <v>170</v>
      </c>
      <c r="B30" s="100"/>
      <c r="C30" s="315" t="s">
        <v>73</v>
      </c>
      <c r="D30" s="85" t="s">
        <v>62</v>
      </c>
      <c r="E30" s="15" t="s">
        <v>15</v>
      </c>
      <c r="F30" s="13">
        <v>55.94</v>
      </c>
      <c r="G30" s="13"/>
      <c r="H30" s="13">
        <v>56</v>
      </c>
      <c r="I30" s="11">
        <f t="shared" si="4"/>
        <v>111.94</v>
      </c>
      <c r="J30" s="101"/>
      <c r="K30" s="105"/>
      <c r="L30" s="103"/>
      <c r="M30" s="89">
        <f t="shared" si="25"/>
        <v>0</v>
      </c>
      <c r="N30" s="90">
        <f t="shared" si="26"/>
        <v>0</v>
      </c>
      <c r="O30" s="91">
        <f t="shared" si="27"/>
        <v>0</v>
      </c>
      <c r="P30" s="92">
        <f t="shared" si="28"/>
        <v>0</v>
      </c>
      <c r="Q30" s="312" t="s">
        <v>274</v>
      </c>
      <c r="R30" s="96"/>
    </row>
    <row r="31" spans="1:29" s="97" customFormat="1" ht="42.75" customHeight="1" outlineLevel="1" x14ac:dyDescent="0.2">
      <c r="A31" s="254" t="s">
        <v>171</v>
      </c>
      <c r="B31" s="100"/>
      <c r="C31" s="316"/>
      <c r="D31" s="85" t="s">
        <v>76</v>
      </c>
      <c r="E31" s="15" t="s">
        <v>15</v>
      </c>
      <c r="F31" s="13">
        <v>55.94</v>
      </c>
      <c r="G31" s="13"/>
      <c r="H31" s="13">
        <v>56</v>
      </c>
      <c r="I31" s="11">
        <f t="shared" si="4"/>
        <v>111.94</v>
      </c>
      <c r="J31" s="101"/>
      <c r="K31" s="105"/>
      <c r="L31" s="103"/>
      <c r="M31" s="89">
        <f t="shared" si="21"/>
        <v>0</v>
      </c>
      <c r="N31" s="90">
        <f t="shared" si="22"/>
        <v>0</v>
      </c>
      <c r="O31" s="91">
        <f t="shared" si="23"/>
        <v>0</v>
      </c>
      <c r="P31" s="92">
        <f t="shared" si="24"/>
        <v>0</v>
      </c>
      <c r="Q31" s="313"/>
      <c r="R31" s="96"/>
    </row>
    <row r="32" spans="1:29" s="97" customFormat="1" ht="31.5" customHeight="1" outlineLevel="1" x14ac:dyDescent="0.2">
      <c r="A32" s="254" t="s">
        <v>172</v>
      </c>
      <c r="B32" s="100"/>
      <c r="C32" s="316"/>
      <c r="D32" s="124" t="s">
        <v>75</v>
      </c>
      <c r="E32" s="15" t="s">
        <v>15</v>
      </c>
      <c r="F32" s="13">
        <v>55.94</v>
      </c>
      <c r="G32" s="13"/>
      <c r="H32" s="13">
        <v>56</v>
      </c>
      <c r="I32" s="11">
        <f t="shared" si="4"/>
        <v>111.94</v>
      </c>
      <c r="J32" s="101"/>
      <c r="K32" s="105"/>
      <c r="L32" s="103"/>
      <c r="M32" s="89">
        <f t="shared" si="21"/>
        <v>0</v>
      </c>
      <c r="N32" s="90">
        <f t="shared" si="22"/>
        <v>0</v>
      </c>
      <c r="O32" s="91">
        <f t="shared" si="23"/>
        <v>0</v>
      </c>
      <c r="P32" s="92">
        <f t="shared" si="24"/>
        <v>0</v>
      </c>
      <c r="Q32" s="313"/>
      <c r="R32" s="96"/>
    </row>
    <row r="33" spans="1:18" s="97" customFormat="1" ht="31.5" customHeight="1" outlineLevel="1" x14ac:dyDescent="0.2">
      <c r="A33" s="254" t="s">
        <v>173</v>
      </c>
      <c r="B33" s="100"/>
      <c r="C33" s="317"/>
      <c r="D33" s="104" t="s">
        <v>283</v>
      </c>
      <c r="E33" s="13" t="s">
        <v>15</v>
      </c>
      <c r="F33" s="13">
        <v>55.94</v>
      </c>
      <c r="G33" s="13"/>
      <c r="H33" s="13">
        <v>56</v>
      </c>
      <c r="I33" s="11">
        <f t="shared" si="4"/>
        <v>111.94</v>
      </c>
      <c r="J33" s="126"/>
      <c r="K33" s="105"/>
      <c r="L33" s="103"/>
      <c r="M33" s="89">
        <f t="shared" si="21"/>
        <v>0</v>
      </c>
      <c r="N33" s="90">
        <f t="shared" si="22"/>
        <v>0</v>
      </c>
      <c r="O33" s="91">
        <f t="shared" si="23"/>
        <v>0</v>
      </c>
      <c r="P33" s="92">
        <f t="shared" si="24"/>
        <v>0</v>
      </c>
      <c r="Q33" s="314"/>
      <c r="R33" s="96"/>
    </row>
    <row r="34" spans="1:18" s="97" customFormat="1" ht="39" customHeight="1" outlineLevel="1" x14ac:dyDescent="0.2">
      <c r="A34" s="254" t="s">
        <v>174</v>
      </c>
      <c r="B34" s="100"/>
      <c r="C34" s="324" t="s">
        <v>77</v>
      </c>
      <c r="D34" s="85" t="s">
        <v>62</v>
      </c>
      <c r="E34" s="15" t="s">
        <v>15</v>
      </c>
      <c r="F34" s="15">
        <v>41.14</v>
      </c>
      <c r="G34" s="15">
        <v>114.61</v>
      </c>
      <c r="H34" s="15">
        <v>133.9</v>
      </c>
      <c r="I34" s="14">
        <f t="shared" si="4"/>
        <v>289.64999999999998</v>
      </c>
      <c r="J34" s="127"/>
      <c r="K34" s="105"/>
      <c r="L34" s="103"/>
      <c r="M34" s="89">
        <f t="shared" ref="M34:M38" si="29">K34+L34</f>
        <v>0</v>
      </c>
      <c r="N34" s="90">
        <f t="shared" ref="N34:N38" si="30">K34*I34</f>
        <v>0</v>
      </c>
      <c r="O34" s="91">
        <f t="shared" ref="O34:O38" si="31">L34*I34</f>
        <v>0</v>
      </c>
      <c r="P34" s="92">
        <f t="shared" ref="P34:P38" si="32">O34+N34</f>
        <v>0</v>
      </c>
      <c r="Q34" s="312" t="s">
        <v>274</v>
      </c>
      <c r="R34" s="96"/>
    </row>
    <row r="35" spans="1:18" s="97" customFormat="1" ht="42.75" customHeight="1" outlineLevel="1" x14ac:dyDescent="0.2">
      <c r="A35" s="254" t="s">
        <v>175</v>
      </c>
      <c r="B35" s="100"/>
      <c r="C35" s="325"/>
      <c r="D35" s="85" t="s">
        <v>118</v>
      </c>
      <c r="E35" s="15" t="s">
        <v>15</v>
      </c>
      <c r="F35" s="15">
        <v>41.14</v>
      </c>
      <c r="G35" s="15">
        <v>114.61</v>
      </c>
      <c r="H35" s="15">
        <v>133.9</v>
      </c>
      <c r="I35" s="11">
        <f t="shared" si="4"/>
        <v>289.64999999999998</v>
      </c>
      <c r="J35" s="101"/>
      <c r="K35" s="105"/>
      <c r="L35" s="103"/>
      <c r="M35" s="89">
        <f t="shared" si="29"/>
        <v>0</v>
      </c>
      <c r="N35" s="90">
        <f t="shared" si="30"/>
        <v>0</v>
      </c>
      <c r="O35" s="91">
        <f t="shared" si="31"/>
        <v>0</v>
      </c>
      <c r="P35" s="92">
        <f t="shared" si="32"/>
        <v>0</v>
      </c>
      <c r="Q35" s="313"/>
      <c r="R35" s="96"/>
    </row>
    <row r="36" spans="1:18" s="97" customFormat="1" ht="37.5" customHeight="1" outlineLevel="1" x14ac:dyDescent="0.2">
      <c r="A36" s="254" t="s">
        <v>176</v>
      </c>
      <c r="B36" s="100"/>
      <c r="C36" s="325"/>
      <c r="D36" s="107" t="s">
        <v>75</v>
      </c>
      <c r="E36" s="15" t="s">
        <v>15</v>
      </c>
      <c r="F36" s="15">
        <v>41.14</v>
      </c>
      <c r="G36" s="15">
        <v>114.61</v>
      </c>
      <c r="H36" s="15">
        <v>133.9</v>
      </c>
      <c r="I36" s="11">
        <f t="shared" si="4"/>
        <v>289.64999999999998</v>
      </c>
      <c r="J36" s="101"/>
      <c r="K36" s="105"/>
      <c r="L36" s="103"/>
      <c r="M36" s="89">
        <f t="shared" si="29"/>
        <v>0</v>
      </c>
      <c r="N36" s="90">
        <f t="shared" si="30"/>
        <v>0</v>
      </c>
      <c r="O36" s="91">
        <f t="shared" si="31"/>
        <v>0</v>
      </c>
      <c r="P36" s="92">
        <f t="shared" si="32"/>
        <v>0</v>
      </c>
      <c r="Q36" s="313"/>
      <c r="R36" s="96"/>
    </row>
    <row r="37" spans="1:18" s="97" customFormat="1" ht="33" customHeight="1" outlineLevel="1" x14ac:dyDescent="0.2">
      <c r="A37" s="254" t="s">
        <v>177</v>
      </c>
      <c r="B37" s="100"/>
      <c r="C37" s="326"/>
      <c r="D37" s="108" t="s">
        <v>284</v>
      </c>
      <c r="E37" s="15" t="s">
        <v>15</v>
      </c>
      <c r="F37" s="15">
        <v>41.14</v>
      </c>
      <c r="G37" s="15">
        <v>114.61</v>
      </c>
      <c r="H37" s="15">
        <v>133.9</v>
      </c>
      <c r="I37" s="11">
        <f t="shared" si="4"/>
        <v>289.64999999999998</v>
      </c>
      <c r="J37" s="101"/>
      <c r="K37" s="105"/>
      <c r="L37" s="103"/>
      <c r="M37" s="89">
        <f t="shared" si="29"/>
        <v>0</v>
      </c>
      <c r="N37" s="90">
        <f t="shared" si="30"/>
        <v>0</v>
      </c>
      <c r="O37" s="91">
        <f t="shared" si="31"/>
        <v>0</v>
      </c>
      <c r="P37" s="92">
        <f t="shared" si="32"/>
        <v>0</v>
      </c>
      <c r="Q37" s="314"/>
      <c r="R37" s="96"/>
    </row>
    <row r="38" spans="1:18" s="97" customFormat="1" ht="39.75" customHeight="1" outlineLevel="1" x14ac:dyDescent="0.2">
      <c r="A38" s="254" t="s">
        <v>178</v>
      </c>
      <c r="B38" s="100"/>
      <c r="C38" s="324" t="s">
        <v>79</v>
      </c>
      <c r="D38" s="85" t="s">
        <v>62</v>
      </c>
      <c r="E38" s="13" t="s">
        <v>15</v>
      </c>
      <c r="F38" s="13">
        <v>23.88</v>
      </c>
      <c r="G38" s="13"/>
      <c r="H38" s="13">
        <v>16.920000000000002</v>
      </c>
      <c r="I38" s="11">
        <f t="shared" si="4"/>
        <v>40.799999999999997</v>
      </c>
      <c r="J38" s="101"/>
      <c r="K38" s="105"/>
      <c r="L38" s="103"/>
      <c r="M38" s="89">
        <f t="shared" si="29"/>
        <v>0</v>
      </c>
      <c r="N38" s="90">
        <f t="shared" si="30"/>
        <v>0</v>
      </c>
      <c r="O38" s="91">
        <f t="shared" si="31"/>
        <v>0</v>
      </c>
      <c r="P38" s="92">
        <f t="shared" si="32"/>
        <v>0</v>
      </c>
      <c r="Q38" s="289"/>
      <c r="R38" s="96"/>
    </row>
    <row r="39" spans="1:18" s="97" customFormat="1" ht="42.75" customHeight="1" outlineLevel="1" x14ac:dyDescent="0.2">
      <c r="A39" s="254" t="s">
        <v>179</v>
      </c>
      <c r="B39" s="13"/>
      <c r="C39" s="326"/>
      <c r="D39" s="85" t="s">
        <v>83</v>
      </c>
      <c r="E39" s="15" t="s">
        <v>15</v>
      </c>
      <c r="F39" s="15">
        <v>23.88</v>
      </c>
      <c r="G39" s="15"/>
      <c r="H39" s="15">
        <v>16.920000000000002</v>
      </c>
      <c r="I39" s="11">
        <f t="shared" si="4"/>
        <v>40.799999999999997</v>
      </c>
      <c r="J39" s="86"/>
      <c r="K39" s="129"/>
      <c r="L39" s="88"/>
      <c r="M39" s="89">
        <f t="shared" ref="M39" si="33">K39+L39</f>
        <v>0</v>
      </c>
      <c r="N39" s="90">
        <f t="shared" ref="N39" si="34">K39*I39</f>
        <v>0</v>
      </c>
      <c r="O39" s="91">
        <f t="shared" ref="O39" si="35">L39*I39</f>
        <v>0</v>
      </c>
      <c r="P39" s="92">
        <f t="shared" ref="P39" si="36">O39+N39</f>
        <v>0</v>
      </c>
      <c r="Q39" s="293"/>
      <c r="R39" s="96"/>
    </row>
    <row r="40" spans="1:18" s="97" customFormat="1" ht="36" customHeight="1" outlineLevel="1" x14ac:dyDescent="0.2">
      <c r="A40" s="254" t="s">
        <v>296</v>
      </c>
      <c r="B40" s="13"/>
      <c r="C40" s="358" t="s">
        <v>302</v>
      </c>
      <c r="D40" s="85" t="s">
        <v>62</v>
      </c>
      <c r="E40" s="15" t="s">
        <v>15</v>
      </c>
      <c r="F40" s="15">
        <v>11.46</v>
      </c>
      <c r="G40" s="15">
        <v>9.6</v>
      </c>
      <c r="H40" s="15">
        <v>16.82</v>
      </c>
      <c r="I40" s="11">
        <f t="shared" si="4"/>
        <v>37.880000000000003</v>
      </c>
      <c r="J40" s="86"/>
      <c r="K40" s="129"/>
      <c r="L40" s="88"/>
      <c r="M40" s="89">
        <f t="shared" ref="M40:M43" si="37">K40+L40</f>
        <v>0</v>
      </c>
      <c r="N40" s="90">
        <f t="shared" ref="N40:N43" si="38">K40*I40</f>
        <v>0</v>
      </c>
      <c r="O40" s="91">
        <f t="shared" ref="O40:O43" si="39">L40*I40</f>
        <v>0</v>
      </c>
      <c r="P40" s="92">
        <f t="shared" ref="P40:P43" si="40">O40+N40</f>
        <v>0</v>
      </c>
      <c r="Q40" s="309" t="s">
        <v>303</v>
      </c>
      <c r="R40" s="96"/>
    </row>
    <row r="41" spans="1:18" s="97" customFormat="1" ht="59.25" customHeight="1" outlineLevel="1" x14ac:dyDescent="0.2">
      <c r="A41" s="254" t="s">
        <v>297</v>
      </c>
      <c r="B41" s="13"/>
      <c r="C41" s="359"/>
      <c r="D41" s="85" t="s">
        <v>305</v>
      </c>
      <c r="E41" s="15" t="s">
        <v>15</v>
      </c>
      <c r="F41" s="15">
        <v>11.46</v>
      </c>
      <c r="G41" s="15">
        <v>9.6</v>
      </c>
      <c r="H41" s="15">
        <v>16.82</v>
      </c>
      <c r="I41" s="11">
        <f t="shared" si="4"/>
        <v>37.880000000000003</v>
      </c>
      <c r="J41" s="86"/>
      <c r="K41" s="129"/>
      <c r="L41" s="88"/>
      <c r="M41" s="89">
        <f t="shared" si="37"/>
        <v>0</v>
      </c>
      <c r="N41" s="90">
        <f t="shared" si="38"/>
        <v>0</v>
      </c>
      <c r="O41" s="91">
        <f t="shared" si="39"/>
        <v>0</v>
      </c>
      <c r="P41" s="92">
        <f t="shared" si="40"/>
        <v>0</v>
      </c>
      <c r="Q41" s="309"/>
      <c r="R41" s="96"/>
    </row>
    <row r="42" spans="1:18" s="97" customFormat="1" ht="42.75" customHeight="1" outlineLevel="1" x14ac:dyDescent="0.2">
      <c r="A42" s="254" t="s">
        <v>298</v>
      </c>
      <c r="B42" s="13"/>
      <c r="C42" s="359"/>
      <c r="D42" s="308" t="s">
        <v>75</v>
      </c>
      <c r="E42" s="15" t="s">
        <v>15</v>
      </c>
      <c r="F42" s="15">
        <v>11.46</v>
      </c>
      <c r="G42" s="15">
        <v>9.6</v>
      </c>
      <c r="H42" s="15">
        <v>16.82</v>
      </c>
      <c r="I42" s="11">
        <f t="shared" si="4"/>
        <v>37.880000000000003</v>
      </c>
      <c r="J42" s="86"/>
      <c r="K42" s="129"/>
      <c r="L42" s="88"/>
      <c r="M42" s="89">
        <f t="shared" si="37"/>
        <v>0</v>
      </c>
      <c r="N42" s="90">
        <f t="shared" si="38"/>
        <v>0</v>
      </c>
      <c r="O42" s="91">
        <f t="shared" si="39"/>
        <v>0</v>
      </c>
      <c r="P42" s="92">
        <f t="shared" si="40"/>
        <v>0</v>
      </c>
      <c r="Q42" s="309"/>
      <c r="R42" s="96"/>
    </row>
    <row r="43" spans="1:18" s="97" customFormat="1" ht="42.75" customHeight="1" outlineLevel="1" x14ac:dyDescent="0.2">
      <c r="A43" s="254" t="s">
        <v>299</v>
      </c>
      <c r="B43" s="13"/>
      <c r="C43" s="360"/>
      <c r="D43" s="104" t="s">
        <v>283</v>
      </c>
      <c r="E43" s="15" t="s">
        <v>15</v>
      </c>
      <c r="F43" s="15">
        <v>11.46</v>
      </c>
      <c r="G43" s="15">
        <v>9.6</v>
      </c>
      <c r="H43" s="15">
        <v>16.82</v>
      </c>
      <c r="I43" s="11">
        <f t="shared" si="4"/>
        <v>37.880000000000003</v>
      </c>
      <c r="J43" s="86"/>
      <c r="K43" s="129"/>
      <c r="L43" s="88"/>
      <c r="M43" s="89">
        <f t="shared" si="37"/>
        <v>0</v>
      </c>
      <c r="N43" s="90">
        <f t="shared" si="38"/>
        <v>0</v>
      </c>
      <c r="O43" s="91">
        <f t="shared" si="39"/>
        <v>0</v>
      </c>
      <c r="P43" s="92">
        <f t="shared" si="40"/>
        <v>0</v>
      </c>
      <c r="Q43" s="309"/>
      <c r="R43" s="96"/>
    </row>
    <row r="44" spans="1:18" s="97" customFormat="1" ht="45.75" customHeight="1" outlineLevel="1" x14ac:dyDescent="0.2">
      <c r="A44" s="254" t="s">
        <v>300</v>
      </c>
      <c r="B44" s="13"/>
      <c r="C44" s="358" t="s">
        <v>304</v>
      </c>
      <c r="D44" s="85" t="s">
        <v>62</v>
      </c>
      <c r="E44" s="15" t="s">
        <v>15</v>
      </c>
      <c r="F44" s="15">
        <v>11.46</v>
      </c>
      <c r="G44" s="15">
        <v>9.6</v>
      </c>
      <c r="H44" s="15">
        <v>16.82</v>
      </c>
      <c r="I44" s="11">
        <f t="shared" ref="I44:I45" si="41">SUM(F44:H44)</f>
        <v>37.880000000000003</v>
      </c>
      <c r="J44" s="86"/>
      <c r="K44" s="129"/>
      <c r="L44" s="88"/>
      <c r="M44" s="89">
        <f t="shared" ref="M44:M45" si="42">K44+L44</f>
        <v>0</v>
      </c>
      <c r="N44" s="90">
        <f t="shared" ref="N44:N45" si="43">K44*I44</f>
        <v>0</v>
      </c>
      <c r="O44" s="91">
        <f t="shared" ref="O44:O45" si="44">L44*I44</f>
        <v>0</v>
      </c>
      <c r="P44" s="92">
        <f t="shared" ref="P44:P45" si="45">O44+N44</f>
        <v>0</v>
      </c>
      <c r="Q44" s="309" t="s">
        <v>303</v>
      </c>
      <c r="R44" s="96"/>
    </row>
    <row r="45" spans="1:18" s="97" customFormat="1" ht="62.25" customHeight="1" outlineLevel="1" x14ac:dyDescent="0.2">
      <c r="A45" s="254" t="s">
        <v>301</v>
      </c>
      <c r="B45" s="13"/>
      <c r="C45" s="360"/>
      <c r="D45" s="85" t="s">
        <v>306</v>
      </c>
      <c r="E45" s="15" t="s">
        <v>15</v>
      </c>
      <c r="F45" s="15">
        <v>11.46</v>
      </c>
      <c r="G45" s="15">
        <v>9.6</v>
      </c>
      <c r="H45" s="15">
        <v>16.82</v>
      </c>
      <c r="I45" s="11">
        <f t="shared" si="41"/>
        <v>37.880000000000003</v>
      </c>
      <c r="J45" s="86"/>
      <c r="K45" s="129"/>
      <c r="L45" s="88"/>
      <c r="M45" s="89">
        <f t="shared" si="42"/>
        <v>0</v>
      </c>
      <c r="N45" s="90">
        <f t="shared" si="43"/>
        <v>0</v>
      </c>
      <c r="O45" s="91">
        <f t="shared" si="44"/>
        <v>0</v>
      </c>
      <c r="P45" s="92">
        <f t="shared" si="45"/>
        <v>0</v>
      </c>
      <c r="Q45" s="309"/>
      <c r="R45" s="96"/>
    </row>
    <row r="46" spans="1:18" s="97" customFormat="1" ht="26.25" customHeight="1" x14ac:dyDescent="0.2">
      <c r="A46" s="278" t="s">
        <v>180</v>
      </c>
      <c r="B46" s="261"/>
      <c r="C46" s="279" t="s">
        <v>127</v>
      </c>
      <c r="D46" s="260"/>
      <c r="E46" s="261"/>
      <c r="F46" s="261"/>
      <c r="G46" s="261"/>
      <c r="H46" s="261"/>
      <c r="I46" s="262"/>
      <c r="J46" s="263"/>
      <c r="K46" s="264"/>
      <c r="L46" s="262"/>
      <c r="M46" s="265"/>
      <c r="N46" s="266">
        <f>SUM(N47:N70)</f>
        <v>0</v>
      </c>
      <c r="O46" s="267">
        <f>SUM(O47:O70)</f>
        <v>0</v>
      </c>
      <c r="P46" s="268">
        <f>O46+N46</f>
        <v>0</v>
      </c>
      <c r="Q46" s="291"/>
      <c r="R46" s="96"/>
    </row>
    <row r="47" spans="1:18" s="97" customFormat="1" ht="42.75" customHeight="1" outlineLevel="1" x14ac:dyDescent="0.2">
      <c r="A47" s="254" t="s">
        <v>181</v>
      </c>
      <c r="B47" s="13"/>
      <c r="C47" s="315" t="s">
        <v>149</v>
      </c>
      <c r="D47" s="6" t="s">
        <v>64</v>
      </c>
      <c r="E47" s="15" t="s">
        <v>15</v>
      </c>
      <c r="F47" s="15">
        <v>16.329999999999998</v>
      </c>
      <c r="G47" s="15">
        <v>16.3</v>
      </c>
      <c r="H47" s="15">
        <v>16.3</v>
      </c>
      <c r="I47" s="11">
        <f t="shared" ref="I47:I70" si="46">SUM(F47:H47)</f>
        <v>48.93</v>
      </c>
      <c r="J47" s="101">
        <v>1.04</v>
      </c>
      <c r="K47" s="105"/>
      <c r="L47" s="88">
        <f>J47*0</f>
        <v>0</v>
      </c>
      <c r="M47" s="89">
        <f t="shared" ref="M47:M66" si="47">K47+L47</f>
        <v>0</v>
      </c>
      <c r="N47" s="90">
        <f t="shared" ref="N47:N66" si="48">K47*I47</f>
        <v>0</v>
      </c>
      <c r="O47" s="91">
        <f t="shared" ref="O47:O66" si="49">L47*I47</f>
        <v>0</v>
      </c>
      <c r="P47" s="92">
        <f t="shared" ref="P47:P66" si="50">O47+N47</f>
        <v>0</v>
      </c>
      <c r="Q47" s="292" t="s">
        <v>65</v>
      </c>
      <c r="R47" s="96"/>
    </row>
    <row r="48" spans="1:18" s="97" customFormat="1" ht="42.75" customHeight="1" outlineLevel="1" x14ac:dyDescent="0.2">
      <c r="A48" s="254" t="s">
        <v>182</v>
      </c>
      <c r="B48" s="13"/>
      <c r="C48" s="316"/>
      <c r="D48" s="6" t="s">
        <v>128</v>
      </c>
      <c r="E48" s="15" t="s">
        <v>15</v>
      </c>
      <c r="F48" s="15">
        <v>16.329999999999998</v>
      </c>
      <c r="G48" s="15">
        <v>16.3</v>
      </c>
      <c r="H48" s="15">
        <v>16.3</v>
      </c>
      <c r="I48" s="11">
        <f t="shared" si="46"/>
        <v>48.93</v>
      </c>
      <c r="J48" s="86"/>
      <c r="K48" s="129"/>
      <c r="L48" s="88"/>
      <c r="M48" s="89">
        <f t="shared" si="47"/>
        <v>0</v>
      </c>
      <c r="N48" s="90">
        <f t="shared" si="48"/>
        <v>0</v>
      </c>
      <c r="O48" s="91">
        <f t="shared" si="49"/>
        <v>0</v>
      </c>
      <c r="P48" s="92">
        <f t="shared" si="50"/>
        <v>0</v>
      </c>
      <c r="Q48" s="312" t="s">
        <v>273</v>
      </c>
      <c r="R48" s="96"/>
    </row>
    <row r="49" spans="1:18" s="97" customFormat="1" ht="42.75" customHeight="1" outlineLevel="1" x14ac:dyDescent="0.2">
      <c r="A49" s="254" t="s">
        <v>183</v>
      </c>
      <c r="B49" s="13"/>
      <c r="C49" s="316"/>
      <c r="D49" s="241" t="s">
        <v>129</v>
      </c>
      <c r="E49" s="15" t="s">
        <v>15</v>
      </c>
      <c r="F49" s="15">
        <v>16.329999999999998</v>
      </c>
      <c r="G49" s="15">
        <v>16.3</v>
      </c>
      <c r="H49" s="15">
        <v>16.3</v>
      </c>
      <c r="I49" s="11">
        <f t="shared" si="46"/>
        <v>48.93</v>
      </c>
      <c r="J49" s="86"/>
      <c r="K49" s="129"/>
      <c r="L49" s="88"/>
      <c r="M49" s="89">
        <f t="shared" si="47"/>
        <v>0</v>
      </c>
      <c r="N49" s="90">
        <f t="shared" si="48"/>
        <v>0</v>
      </c>
      <c r="O49" s="91">
        <f t="shared" si="49"/>
        <v>0</v>
      </c>
      <c r="P49" s="92">
        <f t="shared" si="50"/>
        <v>0</v>
      </c>
      <c r="Q49" s="313"/>
      <c r="R49" s="96"/>
    </row>
    <row r="50" spans="1:18" s="97" customFormat="1" ht="42.75" customHeight="1" outlineLevel="1" x14ac:dyDescent="0.2">
      <c r="A50" s="254" t="s">
        <v>184</v>
      </c>
      <c r="B50" s="13"/>
      <c r="C50" s="316"/>
      <c r="D50" s="241" t="s">
        <v>130</v>
      </c>
      <c r="E50" s="15" t="s">
        <v>15</v>
      </c>
      <c r="F50" s="15">
        <v>16.329999999999998</v>
      </c>
      <c r="G50" s="15">
        <v>16.3</v>
      </c>
      <c r="H50" s="15">
        <v>16.3</v>
      </c>
      <c r="I50" s="11">
        <f t="shared" si="46"/>
        <v>48.93</v>
      </c>
      <c r="J50" s="86"/>
      <c r="K50" s="129"/>
      <c r="L50" s="88"/>
      <c r="M50" s="89">
        <f t="shared" si="47"/>
        <v>0</v>
      </c>
      <c r="N50" s="90">
        <f t="shared" si="48"/>
        <v>0</v>
      </c>
      <c r="O50" s="91">
        <f t="shared" si="49"/>
        <v>0</v>
      </c>
      <c r="P50" s="92">
        <f t="shared" si="50"/>
        <v>0</v>
      </c>
      <c r="Q50" s="313"/>
      <c r="R50" s="96"/>
    </row>
    <row r="51" spans="1:18" s="97" customFormat="1" ht="42.75" customHeight="1" outlineLevel="1" x14ac:dyDescent="0.2">
      <c r="A51" s="254" t="s">
        <v>185</v>
      </c>
      <c r="B51" s="13"/>
      <c r="C51" s="317"/>
      <c r="D51" s="241" t="s">
        <v>285</v>
      </c>
      <c r="E51" s="15" t="s">
        <v>15</v>
      </c>
      <c r="F51" s="15">
        <v>16.329999999999998</v>
      </c>
      <c r="G51" s="15">
        <v>16.3</v>
      </c>
      <c r="H51" s="15">
        <v>16.3</v>
      </c>
      <c r="I51" s="11">
        <f t="shared" si="46"/>
        <v>48.93</v>
      </c>
      <c r="J51" s="86"/>
      <c r="K51" s="129"/>
      <c r="L51" s="88"/>
      <c r="M51" s="89">
        <f t="shared" si="47"/>
        <v>0</v>
      </c>
      <c r="N51" s="90">
        <f t="shared" si="48"/>
        <v>0</v>
      </c>
      <c r="O51" s="91">
        <f t="shared" si="49"/>
        <v>0</v>
      </c>
      <c r="P51" s="92">
        <f t="shared" si="50"/>
        <v>0</v>
      </c>
      <c r="Q51" s="314"/>
      <c r="R51" s="96"/>
    </row>
    <row r="52" spans="1:18" s="97" customFormat="1" ht="42.75" customHeight="1" outlineLevel="1" x14ac:dyDescent="0.2">
      <c r="A52" s="254" t="s">
        <v>186</v>
      </c>
      <c r="B52" s="13"/>
      <c r="C52" s="315" t="s">
        <v>148</v>
      </c>
      <c r="D52" s="6" t="s">
        <v>64</v>
      </c>
      <c r="E52" s="15" t="s">
        <v>15</v>
      </c>
      <c r="F52" s="15">
        <v>10.64</v>
      </c>
      <c r="G52" s="15">
        <v>4.74</v>
      </c>
      <c r="H52" s="15">
        <v>14.64</v>
      </c>
      <c r="I52" s="11">
        <f t="shared" si="46"/>
        <v>30.02</v>
      </c>
      <c r="J52" s="101">
        <v>1.04</v>
      </c>
      <c r="K52" s="105"/>
      <c r="L52" s="88">
        <f>J52*0</f>
        <v>0</v>
      </c>
      <c r="M52" s="89">
        <f t="shared" si="47"/>
        <v>0</v>
      </c>
      <c r="N52" s="90">
        <f t="shared" si="48"/>
        <v>0</v>
      </c>
      <c r="O52" s="91">
        <f t="shared" si="49"/>
        <v>0</v>
      </c>
      <c r="P52" s="92">
        <f t="shared" si="50"/>
        <v>0</v>
      </c>
      <c r="Q52" s="292" t="s">
        <v>65</v>
      </c>
      <c r="R52" s="96"/>
    </row>
    <row r="53" spans="1:18" s="97" customFormat="1" ht="42.75" customHeight="1" outlineLevel="1" x14ac:dyDescent="0.2">
      <c r="A53" s="254" t="s">
        <v>187</v>
      </c>
      <c r="B53" s="13"/>
      <c r="C53" s="316"/>
      <c r="D53" s="241" t="s">
        <v>63</v>
      </c>
      <c r="E53" s="15" t="s">
        <v>15</v>
      </c>
      <c r="F53" s="15">
        <v>10.64</v>
      </c>
      <c r="G53" s="15">
        <v>4.74</v>
      </c>
      <c r="H53" s="15">
        <v>14.64</v>
      </c>
      <c r="I53" s="11">
        <f t="shared" si="46"/>
        <v>30.02</v>
      </c>
      <c r="J53" s="86"/>
      <c r="K53" s="129"/>
      <c r="L53" s="88"/>
      <c r="M53" s="89">
        <f t="shared" si="47"/>
        <v>0</v>
      </c>
      <c r="N53" s="90">
        <f t="shared" si="48"/>
        <v>0</v>
      </c>
      <c r="O53" s="91">
        <f t="shared" si="49"/>
        <v>0</v>
      </c>
      <c r="P53" s="92">
        <f t="shared" si="50"/>
        <v>0</v>
      </c>
      <c r="Q53" s="329" t="s">
        <v>279</v>
      </c>
      <c r="R53" s="96"/>
    </row>
    <row r="54" spans="1:18" s="97" customFormat="1" ht="42.75" customHeight="1" outlineLevel="1" x14ac:dyDescent="0.2">
      <c r="A54" s="254" t="s">
        <v>188</v>
      </c>
      <c r="B54" s="13"/>
      <c r="C54" s="316"/>
      <c r="D54" s="6" t="s">
        <v>61</v>
      </c>
      <c r="E54" s="15" t="s">
        <v>15</v>
      </c>
      <c r="F54" s="15">
        <v>10.64</v>
      </c>
      <c r="G54" s="15">
        <v>4.74</v>
      </c>
      <c r="H54" s="15">
        <v>14.64</v>
      </c>
      <c r="I54" s="11">
        <f t="shared" si="46"/>
        <v>30.02</v>
      </c>
      <c r="J54" s="86"/>
      <c r="K54" s="129"/>
      <c r="L54" s="88"/>
      <c r="M54" s="89">
        <f t="shared" si="47"/>
        <v>0</v>
      </c>
      <c r="N54" s="90">
        <f t="shared" si="48"/>
        <v>0</v>
      </c>
      <c r="O54" s="91">
        <f t="shared" si="49"/>
        <v>0</v>
      </c>
      <c r="P54" s="92">
        <f t="shared" si="50"/>
        <v>0</v>
      </c>
      <c r="Q54" s="330"/>
      <c r="R54" s="96"/>
    </row>
    <row r="55" spans="1:18" s="97" customFormat="1" ht="42.75" customHeight="1" outlineLevel="1" x14ac:dyDescent="0.2">
      <c r="A55" s="254" t="s">
        <v>189</v>
      </c>
      <c r="B55" s="13"/>
      <c r="C55" s="317"/>
      <c r="D55" s="241" t="s">
        <v>284</v>
      </c>
      <c r="E55" s="15" t="s">
        <v>15</v>
      </c>
      <c r="F55" s="15">
        <v>10.64</v>
      </c>
      <c r="G55" s="15">
        <v>4.74</v>
      </c>
      <c r="H55" s="15">
        <v>14.64</v>
      </c>
      <c r="I55" s="11">
        <f t="shared" si="46"/>
        <v>30.02</v>
      </c>
      <c r="J55" s="86"/>
      <c r="K55" s="129"/>
      <c r="L55" s="88"/>
      <c r="M55" s="89">
        <f t="shared" si="47"/>
        <v>0</v>
      </c>
      <c r="N55" s="90">
        <f t="shared" si="48"/>
        <v>0</v>
      </c>
      <c r="O55" s="91">
        <f t="shared" si="49"/>
        <v>0</v>
      </c>
      <c r="P55" s="92">
        <f t="shared" si="50"/>
        <v>0</v>
      </c>
      <c r="Q55" s="331"/>
      <c r="R55" s="96"/>
    </row>
    <row r="56" spans="1:18" s="97" customFormat="1" ht="42.75" customHeight="1" outlineLevel="1" x14ac:dyDescent="0.2">
      <c r="A56" s="254" t="s">
        <v>190</v>
      </c>
      <c r="B56" s="13"/>
      <c r="C56" s="315" t="s">
        <v>147</v>
      </c>
      <c r="D56" s="6" t="s">
        <v>62</v>
      </c>
      <c r="E56" s="15" t="s">
        <v>15</v>
      </c>
      <c r="F56" s="15">
        <v>47.68</v>
      </c>
      <c r="G56" s="15">
        <v>32.36</v>
      </c>
      <c r="H56" s="15">
        <v>32.36</v>
      </c>
      <c r="I56" s="11">
        <f t="shared" si="46"/>
        <v>112.4</v>
      </c>
      <c r="J56" s="86"/>
      <c r="K56" s="129"/>
      <c r="L56" s="88"/>
      <c r="M56" s="89">
        <f t="shared" si="47"/>
        <v>0</v>
      </c>
      <c r="N56" s="90">
        <f t="shared" si="48"/>
        <v>0</v>
      </c>
      <c r="O56" s="91">
        <f t="shared" si="49"/>
        <v>0</v>
      </c>
      <c r="P56" s="92">
        <f t="shared" si="50"/>
        <v>0</v>
      </c>
      <c r="Q56" s="329" t="s">
        <v>277</v>
      </c>
      <c r="R56" s="96"/>
    </row>
    <row r="57" spans="1:18" s="97" customFormat="1" ht="42.75" customHeight="1" outlineLevel="1" x14ac:dyDescent="0.2">
      <c r="A57" s="254" t="s">
        <v>191</v>
      </c>
      <c r="B57" s="13"/>
      <c r="C57" s="316"/>
      <c r="D57" s="6" t="s">
        <v>61</v>
      </c>
      <c r="E57" s="15" t="s">
        <v>15</v>
      </c>
      <c r="F57" s="15">
        <v>47.68</v>
      </c>
      <c r="G57" s="15">
        <v>32.36</v>
      </c>
      <c r="H57" s="15">
        <v>32.36</v>
      </c>
      <c r="I57" s="11">
        <f t="shared" si="46"/>
        <v>112.4</v>
      </c>
      <c r="J57" s="86"/>
      <c r="K57" s="129"/>
      <c r="L57" s="88"/>
      <c r="M57" s="89">
        <f t="shared" ref="M57:M65" si="51">K57+L57</f>
        <v>0</v>
      </c>
      <c r="N57" s="90">
        <f t="shared" ref="N57:N65" si="52">K57*I57</f>
        <v>0</v>
      </c>
      <c r="O57" s="91">
        <f t="shared" ref="O57:O65" si="53">L57*I57</f>
        <v>0</v>
      </c>
      <c r="P57" s="92">
        <f t="shared" ref="P57:P65" si="54">O57+N57</f>
        <v>0</v>
      </c>
      <c r="Q57" s="330"/>
      <c r="R57" s="96"/>
    </row>
    <row r="58" spans="1:18" s="97" customFormat="1" ht="42.75" customHeight="1" outlineLevel="1" x14ac:dyDescent="0.2">
      <c r="A58" s="254" t="s">
        <v>192</v>
      </c>
      <c r="B58" s="13"/>
      <c r="C58" s="317"/>
      <c r="D58" s="241" t="s">
        <v>286</v>
      </c>
      <c r="E58" s="15" t="s">
        <v>15</v>
      </c>
      <c r="F58" s="15">
        <v>47.68</v>
      </c>
      <c r="G58" s="15">
        <v>32.36</v>
      </c>
      <c r="H58" s="15">
        <v>32.36</v>
      </c>
      <c r="I58" s="11">
        <f t="shared" si="46"/>
        <v>112.4</v>
      </c>
      <c r="J58" s="86"/>
      <c r="K58" s="129"/>
      <c r="L58" s="88"/>
      <c r="M58" s="89">
        <f t="shared" si="51"/>
        <v>0</v>
      </c>
      <c r="N58" s="90">
        <f t="shared" si="52"/>
        <v>0</v>
      </c>
      <c r="O58" s="91">
        <f t="shared" si="53"/>
        <v>0</v>
      </c>
      <c r="P58" s="92">
        <f t="shared" si="54"/>
        <v>0</v>
      </c>
      <c r="Q58" s="331"/>
      <c r="R58" s="96"/>
    </row>
    <row r="59" spans="1:18" s="97" customFormat="1" ht="42.75" customHeight="1" outlineLevel="1" x14ac:dyDescent="0.2">
      <c r="A59" s="254" t="s">
        <v>193</v>
      </c>
      <c r="B59" s="13"/>
      <c r="C59" s="315" t="s">
        <v>151</v>
      </c>
      <c r="D59" s="242" t="s">
        <v>131</v>
      </c>
      <c r="E59" s="15" t="s">
        <v>150</v>
      </c>
      <c r="F59" s="15">
        <v>19.32</v>
      </c>
      <c r="G59" s="15"/>
      <c r="H59" s="15">
        <v>12.53</v>
      </c>
      <c r="I59" s="11">
        <f t="shared" si="46"/>
        <v>31.85</v>
      </c>
      <c r="J59" s="86"/>
      <c r="K59" s="129"/>
      <c r="L59" s="88"/>
      <c r="M59" s="89">
        <f t="shared" si="51"/>
        <v>0</v>
      </c>
      <c r="N59" s="90">
        <f t="shared" si="52"/>
        <v>0</v>
      </c>
      <c r="O59" s="91">
        <f t="shared" si="53"/>
        <v>0</v>
      </c>
      <c r="P59" s="92">
        <f t="shared" si="54"/>
        <v>0</v>
      </c>
      <c r="Q59" s="293"/>
      <c r="R59" s="96"/>
    </row>
    <row r="60" spans="1:18" s="97" customFormat="1" ht="42.75" customHeight="1" outlineLevel="1" x14ac:dyDescent="0.2">
      <c r="A60" s="254" t="s">
        <v>194</v>
      </c>
      <c r="B60" s="13"/>
      <c r="C60" s="316"/>
      <c r="D60" s="242" t="s">
        <v>132</v>
      </c>
      <c r="E60" s="15" t="s">
        <v>15</v>
      </c>
      <c r="F60" s="15">
        <v>20.81</v>
      </c>
      <c r="G60" s="15"/>
      <c r="H60" s="15">
        <v>14.62</v>
      </c>
      <c r="I60" s="11">
        <f t="shared" si="46"/>
        <v>35.43</v>
      </c>
      <c r="J60" s="86"/>
      <c r="K60" s="129"/>
      <c r="L60" s="88"/>
      <c r="M60" s="89">
        <f t="shared" si="51"/>
        <v>0</v>
      </c>
      <c r="N60" s="90">
        <f t="shared" si="52"/>
        <v>0</v>
      </c>
      <c r="O60" s="91">
        <f t="shared" si="53"/>
        <v>0</v>
      </c>
      <c r="P60" s="92">
        <f t="shared" si="54"/>
        <v>0</v>
      </c>
      <c r="Q60" s="329" t="s">
        <v>277</v>
      </c>
      <c r="R60" s="96"/>
    </row>
    <row r="61" spans="1:18" s="97" customFormat="1" ht="42.75" customHeight="1" outlineLevel="1" x14ac:dyDescent="0.2">
      <c r="A61" s="254" t="s">
        <v>195</v>
      </c>
      <c r="B61" s="13"/>
      <c r="C61" s="316"/>
      <c r="D61" s="6" t="s">
        <v>61</v>
      </c>
      <c r="E61" s="15" t="s">
        <v>15</v>
      </c>
      <c r="F61" s="15">
        <v>20.81</v>
      </c>
      <c r="G61" s="15"/>
      <c r="H61" s="15">
        <v>14.62</v>
      </c>
      <c r="I61" s="11">
        <f t="shared" si="46"/>
        <v>35.43</v>
      </c>
      <c r="J61" s="86"/>
      <c r="K61" s="129"/>
      <c r="L61" s="88"/>
      <c r="M61" s="89">
        <f t="shared" si="51"/>
        <v>0</v>
      </c>
      <c r="N61" s="90">
        <f t="shared" si="52"/>
        <v>0</v>
      </c>
      <c r="O61" s="91">
        <f t="shared" si="53"/>
        <v>0</v>
      </c>
      <c r="P61" s="92">
        <f t="shared" si="54"/>
        <v>0</v>
      </c>
      <c r="Q61" s="330"/>
      <c r="R61" s="96"/>
    </row>
    <row r="62" spans="1:18" s="97" customFormat="1" ht="42.75" customHeight="1" outlineLevel="1" x14ac:dyDescent="0.2">
      <c r="A62" s="254" t="s">
        <v>196</v>
      </c>
      <c r="B62" s="13"/>
      <c r="C62" s="317"/>
      <c r="D62" s="241" t="s">
        <v>287</v>
      </c>
      <c r="E62" s="15" t="s">
        <v>15</v>
      </c>
      <c r="F62" s="15">
        <v>20.81</v>
      </c>
      <c r="G62" s="15"/>
      <c r="H62" s="15">
        <v>14.62</v>
      </c>
      <c r="I62" s="11">
        <f t="shared" si="46"/>
        <v>35.43</v>
      </c>
      <c r="J62" s="86"/>
      <c r="K62" s="129"/>
      <c r="L62" s="88"/>
      <c r="M62" s="89">
        <f t="shared" si="51"/>
        <v>0</v>
      </c>
      <c r="N62" s="90">
        <f t="shared" si="52"/>
        <v>0</v>
      </c>
      <c r="O62" s="91">
        <f t="shared" si="53"/>
        <v>0</v>
      </c>
      <c r="P62" s="92">
        <f t="shared" si="54"/>
        <v>0</v>
      </c>
      <c r="Q62" s="331"/>
      <c r="R62" s="96"/>
    </row>
    <row r="63" spans="1:18" s="97" customFormat="1" ht="42.75" customHeight="1" outlineLevel="1" x14ac:dyDescent="0.2">
      <c r="A63" s="254" t="s">
        <v>197</v>
      </c>
      <c r="B63" s="13"/>
      <c r="C63" s="318" t="s">
        <v>152</v>
      </c>
      <c r="D63" s="244" t="s">
        <v>133</v>
      </c>
      <c r="E63" s="15" t="s">
        <v>15</v>
      </c>
      <c r="F63" s="15">
        <v>2.42</v>
      </c>
      <c r="G63" s="15"/>
      <c r="H63" s="15">
        <v>4.92</v>
      </c>
      <c r="I63" s="11">
        <f t="shared" si="46"/>
        <v>7.34</v>
      </c>
      <c r="J63" s="101">
        <v>1.04</v>
      </c>
      <c r="K63" s="105"/>
      <c r="L63" s="88">
        <f>J63*0</f>
        <v>0</v>
      </c>
      <c r="M63" s="89">
        <f t="shared" si="51"/>
        <v>0</v>
      </c>
      <c r="N63" s="90">
        <f t="shared" si="52"/>
        <v>0</v>
      </c>
      <c r="O63" s="91">
        <f t="shared" si="53"/>
        <v>0</v>
      </c>
      <c r="P63" s="92">
        <f t="shared" si="54"/>
        <v>0</v>
      </c>
      <c r="Q63" s="292" t="s">
        <v>65</v>
      </c>
      <c r="R63" s="96"/>
    </row>
    <row r="64" spans="1:18" s="97" customFormat="1" ht="42.75" customHeight="1" outlineLevel="1" x14ac:dyDescent="0.2">
      <c r="A64" s="254" t="s">
        <v>198</v>
      </c>
      <c r="B64" s="13"/>
      <c r="C64" s="319"/>
      <c r="D64" s="241" t="s">
        <v>63</v>
      </c>
      <c r="E64" s="15" t="s">
        <v>15</v>
      </c>
      <c r="F64" s="15">
        <v>2.42</v>
      </c>
      <c r="G64" s="15"/>
      <c r="H64" s="15">
        <v>4.92</v>
      </c>
      <c r="I64" s="11">
        <f t="shared" si="46"/>
        <v>7.34</v>
      </c>
      <c r="J64" s="86"/>
      <c r="K64" s="129"/>
      <c r="L64" s="88"/>
      <c r="M64" s="89">
        <f t="shared" si="51"/>
        <v>0</v>
      </c>
      <c r="N64" s="90">
        <f t="shared" si="52"/>
        <v>0</v>
      </c>
      <c r="O64" s="91">
        <f t="shared" si="53"/>
        <v>0</v>
      </c>
      <c r="P64" s="92">
        <f t="shared" si="54"/>
        <v>0</v>
      </c>
      <c r="Q64" s="329" t="s">
        <v>277</v>
      </c>
      <c r="R64" s="96"/>
    </row>
    <row r="65" spans="1:18" s="97" customFormat="1" ht="42.75" customHeight="1" outlineLevel="1" x14ac:dyDescent="0.2">
      <c r="A65" s="254" t="s">
        <v>199</v>
      </c>
      <c r="B65" s="13"/>
      <c r="C65" s="319"/>
      <c r="D65" s="6" t="s">
        <v>61</v>
      </c>
      <c r="E65" s="15" t="s">
        <v>15</v>
      </c>
      <c r="F65" s="15">
        <v>2.42</v>
      </c>
      <c r="G65" s="15"/>
      <c r="H65" s="15">
        <v>4.92</v>
      </c>
      <c r="I65" s="11">
        <f t="shared" si="46"/>
        <v>7.34</v>
      </c>
      <c r="J65" s="86"/>
      <c r="K65" s="129"/>
      <c r="L65" s="88"/>
      <c r="M65" s="89">
        <f t="shared" si="51"/>
        <v>0</v>
      </c>
      <c r="N65" s="90">
        <f t="shared" si="52"/>
        <v>0</v>
      </c>
      <c r="O65" s="91">
        <f t="shared" si="53"/>
        <v>0</v>
      </c>
      <c r="P65" s="92">
        <f t="shared" si="54"/>
        <v>0</v>
      </c>
      <c r="Q65" s="330"/>
      <c r="R65" s="96"/>
    </row>
    <row r="66" spans="1:18" s="97" customFormat="1" ht="42.75" customHeight="1" outlineLevel="1" x14ac:dyDescent="0.2">
      <c r="A66" s="254" t="s">
        <v>200</v>
      </c>
      <c r="B66" s="13"/>
      <c r="C66" s="320"/>
      <c r="D66" s="241" t="s">
        <v>288</v>
      </c>
      <c r="E66" s="15" t="s">
        <v>15</v>
      </c>
      <c r="F66" s="15">
        <v>2.42</v>
      </c>
      <c r="G66" s="15"/>
      <c r="H66" s="15">
        <v>4.92</v>
      </c>
      <c r="I66" s="11">
        <f t="shared" si="46"/>
        <v>7.34</v>
      </c>
      <c r="J66" s="86"/>
      <c r="K66" s="129"/>
      <c r="L66" s="88"/>
      <c r="M66" s="89">
        <f t="shared" si="47"/>
        <v>0</v>
      </c>
      <c r="N66" s="90">
        <f t="shared" si="48"/>
        <v>0</v>
      </c>
      <c r="O66" s="91">
        <f t="shared" si="49"/>
        <v>0</v>
      </c>
      <c r="P66" s="92">
        <f t="shared" si="50"/>
        <v>0</v>
      </c>
      <c r="Q66" s="331"/>
      <c r="R66" s="96"/>
    </row>
    <row r="67" spans="1:18" s="97" customFormat="1" ht="37.5" customHeight="1" outlineLevel="1" x14ac:dyDescent="0.2">
      <c r="A67" s="254" t="s">
        <v>201</v>
      </c>
      <c r="B67" s="13"/>
      <c r="C67" s="318" t="s">
        <v>153</v>
      </c>
      <c r="D67" s="242" t="s">
        <v>131</v>
      </c>
      <c r="E67" s="15" t="s">
        <v>150</v>
      </c>
      <c r="F67" s="15"/>
      <c r="G67" s="15"/>
      <c r="H67" s="15">
        <v>12.09</v>
      </c>
      <c r="I67" s="11">
        <f t="shared" si="46"/>
        <v>12.09</v>
      </c>
      <c r="J67" s="86"/>
      <c r="K67" s="129"/>
      <c r="L67" s="88"/>
      <c r="M67" s="89">
        <f t="shared" ref="M67:M70" si="55">K67+L67</f>
        <v>0</v>
      </c>
      <c r="N67" s="90">
        <f t="shared" ref="N67:N70" si="56">K67*I67</f>
        <v>0</v>
      </c>
      <c r="O67" s="91">
        <f t="shared" ref="O67:O70" si="57">L67*I67</f>
        <v>0</v>
      </c>
      <c r="P67" s="92">
        <f t="shared" ref="P67:P71" si="58">O67+N67</f>
        <v>0</v>
      </c>
      <c r="Q67" s="294"/>
      <c r="R67" s="96"/>
    </row>
    <row r="68" spans="1:18" s="97" customFormat="1" ht="37.5" customHeight="1" outlineLevel="1" x14ac:dyDescent="0.2">
      <c r="A68" s="254" t="s">
        <v>202</v>
      </c>
      <c r="B68" s="13"/>
      <c r="C68" s="319"/>
      <c r="D68" s="242" t="s">
        <v>154</v>
      </c>
      <c r="E68" s="15" t="s">
        <v>15</v>
      </c>
      <c r="F68" s="15"/>
      <c r="G68" s="15"/>
      <c r="H68" s="15">
        <v>13.95</v>
      </c>
      <c r="I68" s="11">
        <f t="shared" si="46"/>
        <v>13.95</v>
      </c>
      <c r="J68" s="86"/>
      <c r="K68" s="129"/>
      <c r="L68" s="88"/>
      <c r="M68" s="89">
        <f t="shared" si="55"/>
        <v>0</v>
      </c>
      <c r="N68" s="90">
        <f t="shared" si="56"/>
        <v>0</v>
      </c>
      <c r="O68" s="91">
        <f t="shared" si="57"/>
        <v>0</v>
      </c>
      <c r="P68" s="92">
        <f t="shared" si="58"/>
        <v>0</v>
      </c>
      <c r="Q68" s="294" t="s">
        <v>155</v>
      </c>
      <c r="R68" s="96"/>
    </row>
    <row r="69" spans="1:18" s="97" customFormat="1" ht="42.75" customHeight="1" outlineLevel="1" x14ac:dyDescent="0.2">
      <c r="A69" s="254" t="s">
        <v>203</v>
      </c>
      <c r="B69" s="13"/>
      <c r="C69" s="319"/>
      <c r="D69" s="6" t="s">
        <v>61</v>
      </c>
      <c r="E69" s="15" t="s">
        <v>15</v>
      </c>
      <c r="F69" s="15"/>
      <c r="G69" s="15"/>
      <c r="H69" s="15">
        <v>13.95</v>
      </c>
      <c r="I69" s="11">
        <f t="shared" si="46"/>
        <v>13.95</v>
      </c>
      <c r="J69" s="86"/>
      <c r="K69" s="129"/>
      <c r="L69" s="88"/>
      <c r="M69" s="89">
        <f t="shared" si="55"/>
        <v>0</v>
      </c>
      <c r="N69" s="90">
        <f t="shared" si="56"/>
        <v>0</v>
      </c>
      <c r="O69" s="91">
        <f t="shared" si="57"/>
        <v>0</v>
      </c>
      <c r="P69" s="92">
        <f t="shared" si="58"/>
        <v>0</v>
      </c>
      <c r="Q69" s="294"/>
      <c r="R69" s="96"/>
    </row>
    <row r="70" spans="1:18" s="97" customFormat="1" ht="42.75" customHeight="1" outlineLevel="1" x14ac:dyDescent="0.2">
      <c r="A70" s="254" t="s">
        <v>204</v>
      </c>
      <c r="B70" s="13"/>
      <c r="C70" s="320"/>
      <c r="D70" s="241" t="s">
        <v>288</v>
      </c>
      <c r="E70" s="15" t="s">
        <v>15</v>
      </c>
      <c r="F70" s="15"/>
      <c r="G70" s="15"/>
      <c r="H70" s="15">
        <v>13.95</v>
      </c>
      <c r="I70" s="11">
        <f t="shared" si="46"/>
        <v>13.95</v>
      </c>
      <c r="J70" s="86"/>
      <c r="K70" s="129"/>
      <c r="L70" s="88"/>
      <c r="M70" s="89">
        <f t="shared" si="55"/>
        <v>0</v>
      </c>
      <c r="N70" s="90">
        <f t="shared" si="56"/>
        <v>0</v>
      </c>
      <c r="O70" s="91">
        <f t="shared" si="57"/>
        <v>0</v>
      </c>
      <c r="P70" s="92">
        <f t="shared" si="58"/>
        <v>0</v>
      </c>
      <c r="Q70" s="250"/>
      <c r="R70" s="96"/>
    </row>
    <row r="71" spans="1:18" s="97" customFormat="1" ht="26.25" customHeight="1" x14ac:dyDescent="0.2">
      <c r="A71" s="278" t="s">
        <v>205</v>
      </c>
      <c r="B71" s="261"/>
      <c r="C71" s="279" t="s">
        <v>84</v>
      </c>
      <c r="D71" s="260"/>
      <c r="E71" s="261"/>
      <c r="F71" s="261"/>
      <c r="G71" s="261"/>
      <c r="H71" s="261"/>
      <c r="I71" s="262"/>
      <c r="J71" s="263"/>
      <c r="K71" s="264"/>
      <c r="L71" s="262"/>
      <c r="M71" s="265"/>
      <c r="N71" s="266">
        <f>SUM(N72:N78)</f>
        <v>0</v>
      </c>
      <c r="O71" s="267">
        <f>SUM(O72:O78)</f>
        <v>0</v>
      </c>
      <c r="P71" s="268">
        <f t="shared" si="58"/>
        <v>0</v>
      </c>
      <c r="Q71" s="269"/>
      <c r="R71" s="96"/>
    </row>
    <row r="72" spans="1:18" s="97" customFormat="1" ht="69" customHeight="1" outlineLevel="1" x14ac:dyDescent="0.2">
      <c r="A72" s="255" t="s">
        <v>206</v>
      </c>
      <c r="B72" s="12"/>
      <c r="C72" s="322" t="s">
        <v>85</v>
      </c>
      <c r="D72" s="107" t="s">
        <v>62</v>
      </c>
      <c r="E72" s="15" t="s">
        <v>15</v>
      </c>
      <c r="F72" s="15">
        <v>67.489999999999995</v>
      </c>
      <c r="G72" s="15">
        <v>112.65</v>
      </c>
      <c r="H72" s="15">
        <v>92.41</v>
      </c>
      <c r="I72" s="14">
        <f t="shared" si="4"/>
        <v>272.55</v>
      </c>
      <c r="J72" s="127"/>
      <c r="K72" s="130"/>
      <c r="L72" s="131"/>
      <c r="M72" s="132">
        <f t="shared" ref="M72:M76" si="59">K72+L72</f>
        <v>0</v>
      </c>
      <c r="N72" s="133">
        <f t="shared" ref="N72:N76" si="60">K72*I72</f>
        <v>0</v>
      </c>
      <c r="O72" s="134">
        <f t="shared" ref="O72:O76" si="61">L72*I72</f>
        <v>0</v>
      </c>
      <c r="P72" s="135">
        <f t="shared" ref="P72:P76" si="62">O72+N72</f>
        <v>0</v>
      </c>
      <c r="Q72" s="125"/>
      <c r="R72" s="96"/>
    </row>
    <row r="73" spans="1:18" s="97" customFormat="1" ht="42.75" customHeight="1" outlineLevel="1" x14ac:dyDescent="0.2">
      <c r="A73" s="255" t="s">
        <v>207</v>
      </c>
      <c r="B73" s="100"/>
      <c r="C73" s="322"/>
      <c r="D73" s="85" t="s">
        <v>87</v>
      </c>
      <c r="E73" s="15" t="s">
        <v>15</v>
      </c>
      <c r="F73" s="15">
        <v>67.489999999999995</v>
      </c>
      <c r="G73" s="15">
        <v>112.65</v>
      </c>
      <c r="H73" s="15">
        <v>92.41</v>
      </c>
      <c r="I73" s="11">
        <f t="shared" si="4"/>
        <v>272.55</v>
      </c>
      <c r="J73" s="101"/>
      <c r="K73" s="105"/>
      <c r="L73" s="103"/>
      <c r="M73" s="89">
        <f t="shared" si="59"/>
        <v>0</v>
      </c>
      <c r="N73" s="90">
        <f t="shared" si="60"/>
        <v>0</v>
      </c>
      <c r="O73" s="91">
        <f t="shared" si="61"/>
        <v>0</v>
      </c>
      <c r="P73" s="92">
        <f t="shared" si="62"/>
        <v>0</v>
      </c>
      <c r="Q73" s="125"/>
      <c r="R73" s="96"/>
    </row>
    <row r="74" spans="1:18" s="97" customFormat="1" ht="90" customHeight="1" outlineLevel="1" x14ac:dyDescent="0.2">
      <c r="A74" s="255" t="s">
        <v>208</v>
      </c>
      <c r="B74" s="100"/>
      <c r="C74" s="136" t="s">
        <v>91</v>
      </c>
      <c r="D74" s="85" t="s">
        <v>62</v>
      </c>
      <c r="E74" s="15" t="s">
        <v>15</v>
      </c>
      <c r="F74" s="15">
        <v>18.11</v>
      </c>
      <c r="G74" s="15">
        <v>18.09</v>
      </c>
      <c r="H74" s="15">
        <v>18.13</v>
      </c>
      <c r="I74" s="11">
        <f t="shared" si="4"/>
        <v>54.33</v>
      </c>
      <c r="J74" s="101"/>
      <c r="K74" s="105"/>
      <c r="L74" s="103"/>
      <c r="M74" s="89">
        <f t="shared" si="59"/>
        <v>0</v>
      </c>
      <c r="N74" s="90">
        <f t="shared" si="60"/>
        <v>0</v>
      </c>
      <c r="O74" s="91">
        <f t="shared" si="61"/>
        <v>0</v>
      </c>
      <c r="P74" s="92">
        <f t="shared" si="62"/>
        <v>0</v>
      </c>
      <c r="Q74" s="125"/>
      <c r="R74" s="96"/>
    </row>
    <row r="75" spans="1:18" s="97" customFormat="1" ht="48.75" customHeight="1" outlineLevel="1" x14ac:dyDescent="0.2">
      <c r="A75" s="255" t="s">
        <v>209</v>
      </c>
      <c r="B75" s="100"/>
      <c r="C75" s="321" t="s">
        <v>86</v>
      </c>
      <c r="D75" s="85" t="s">
        <v>62</v>
      </c>
      <c r="E75" s="15" t="s">
        <v>15</v>
      </c>
      <c r="F75" s="15">
        <v>7.48</v>
      </c>
      <c r="G75" s="15">
        <v>7.59</v>
      </c>
      <c r="H75" s="15">
        <v>7.57</v>
      </c>
      <c r="I75" s="11">
        <f t="shared" si="4"/>
        <v>22.64</v>
      </c>
      <c r="J75" s="101"/>
      <c r="K75" s="105"/>
      <c r="L75" s="103"/>
      <c r="M75" s="89">
        <f t="shared" si="59"/>
        <v>0</v>
      </c>
      <c r="N75" s="90">
        <f t="shared" si="60"/>
        <v>0</v>
      </c>
      <c r="O75" s="91">
        <f t="shared" si="61"/>
        <v>0</v>
      </c>
      <c r="P75" s="92">
        <f t="shared" si="62"/>
        <v>0</v>
      </c>
      <c r="Q75" s="125"/>
      <c r="R75" s="96"/>
    </row>
    <row r="76" spans="1:18" s="97" customFormat="1" ht="47.25" customHeight="1" outlineLevel="1" x14ac:dyDescent="0.2">
      <c r="A76" s="255" t="s">
        <v>210</v>
      </c>
      <c r="B76" s="100"/>
      <c r="C76" s="322"/>
      <c r="D76" s="85" t="s">
        <v>88</v>
      </c>
      <c r="E76" s="15" t="s">
        <v>15</v>
      </c>
      <c r="F76" s="15">
        <v>7.48</v>
      </c>
      <c r="G76" s="15">
        <v>7.59</v>
      </c>
      <c r="H76" s="15">
        <v>7.57</v>
      </c>
      <c r="I76" s="11">
        <f t="shared" si="4"/>
        <v>22.64</v>
      </c>
      <c r="J76" s="101"/>
      <c r="K76" s="105"/>
      <c r="L76" s="103"/>
      <c r="M76" s="89">
        <f t="shared" si="59"/>
        <v>0</v>
      </c>
      <c r="N76" s="90">
        <f t="shared" si="60"/>
        <v>0</v>
      </c>
      <c r="O76" s="91">
        <f t="shared" si="61"/>
        <v>0</v>
      </c>
      <c r="P76" s="92">
        <f t="shared" si="62"/>
        <v>0</v>
      </c>
      <c r="Q76" s="125"/>
      <c r="R76" s="96"/>
    </row>
    <row r="77" spans="1:18" s="97" customFormat="1" ht="42.75" customHeight="1" outlineLevel="1" x14ac:dyDescent="0.2">
      <c r="A77" s="255" t="s">
        <v>211</v>
      </c>
      <c r="B77" s="100"/>
      <c r="C77" s="321" t="s">
        <v>90</v>
      </c>
      <c r="D77" s="85" t="s">
        <v>62</v>
      </c>
      <c r="E77" s="15" t="s">
        <v>15</v>
      </c>
      <c r="F77" s="15">
        <v>18.329999999999998</v>
      </c>
      <c r="G77" s="15">
        <v>18.96</v>
      </c>
      <c r="H77" s="15">
        <v>18.46</v>
      </c>
      <c r="I77" s="11">
        <f t="shared" si="4"/>
        <v>55.75</v>
      </c>
      <c r="J77" s="101"/>
      <c r="K77" s="105"/>
      <c r="L77" s="103"/>
      <c r="M77" s="89">
        <f t="shared" ref="M77:M78" si="63">K77+L77</f>
        <v>0</v>
      </c>
      <c r="N77" s="90">
        <f t="shared" ref="N77:N78" si="64">K77*I77</f>
        <v>0</v>
      </c>
      <c r="O77" s="91">
        <f t="shared" ref="O77:O78" si="65">L77*I77</f>
        <v>0</v>
      </c>
      <c r="P77" s="92">
        <f t="shared" ref="P77:P78" si="66">O77+N77</f>
        <v>0</v>
      </c>
      <c r="Q77" s="125"/>
      <c r="R77" s="96"/>
    </row>
    <row r="78" spans="1:18" s="97" customFormat="1" ht="42.75" customHeight="1" outlineLevel="1" x14ac:dyDescent="0.2">
      <c r="A78" s="255" t="s">
        <v>212</v>
      </c>
      <c r="B78" s="100"/>
      <c r="C78" s="323"/>
      <c r="D78" s="85" t="s">
        <v>89</v>
      </c>
      <c r="E78" s="15" t="s">
        <v>15</v>
      </c>
      <c r="F78" s="15">
        <v>18.329999999999998</v>
      </c>
      <c r="G78" s="15">
        <v>18.96</v>
      </c>
      <c r="H78" s="15">
        <v>18.46</v>
      </c>
      <c r="I78" s="11">
        <f t="shared" si="4"/>
        <v>55.75</v>
      </c>
      <c r="J78" s="101"/>
      <c r="K78" s="105"/>
      <c r="L78" s="103"/>
      <c r="M78" s="89">
        <f t="shared" si="63"/>
        <v>0</v>
      </c>
      <c r="N78" s="90">
        <f t="shared" si="64"/>
        <v>0</v>
      </c>
      <c r="O78" s="91">
        <f t="shared" si="65"/>
        <v>0</v>
      </c>
      <c r="P78" s="92">
        <f t="shared" si="66"/>
        <v>0</v>
      </c>
      <c r="Q78" s="125"/>
      <c r="R78" s="96"/>
    </row>
    <row r="79" spans="1:18" s="70" customFormat="1" ht="27" customHeight="1" x14ac:dyDescent="0.2">
      <c r="A79" s="256" t="s">
        <v>35</v>
      </c>
      <c r="B79" s="137"/>
      <c r="C79" s="327" t="s">
        <v>16</v>
      </c>
      <c r="D79" s="328"/>
      <c r="E79" s="138" t="s">
        <v>15</v>
      </c>
      <c r="F79" s="138"/>
      <c r="G79" s="138"/>
      <c r="H79" s="138"/>
      <c r="I79" s="138">
        <f>+I81+I86+I89+I93+I98+I100+I104+I106+I109+I113+I118+I120</f>
        <v>5641.02</v>
      </c>
      <c r="J79" s="139"/>
      <c r="K79" s="140"/>
      <c r="L79" s="141"/>
      <c r="M79" s="142">
        <f>P79/I79</f>
        <v>0</v>
      </c>
      <c r="N79" s="143">
        <f>N80+N92+N99+N119</f>
        <v>0</v>
      </c>
      <c r="O79" s="67">
        <f>O80+O92+O99+O119</f>
        <v>0</v>
      </c>
      <c r="P79" s="68">
        <f>O79+N79</f>
        <v>0</v>
      </c>
      <c r="Q79" s="144"/>
      <c r="R79" s="26"/>
    </row>
    <row r="80" spans="1:18" s="70" customFormat="1" ht="24" customHeight="1" x14ac:dyDescent="0.25">
      <c r="A80" s="253" t="s">
        <v>18</v>
      </c>
      <c r="B80" s="72"/>
      <c r="C80" s="73" t="s">
        <v>46</v>
      </c>
      <c r="D80" s="145"/>
      <c r="E80" s="75"/>
      <c r="F80" s="75"/>
      <c r="G80" s="75"/>
      <c r="H80" s="75"/>
      <c r="I80" s="75"/>
      <c r="J80" s="76"/>
      <c r="K80" s="77"/>
      <c r="L80" s="78"/>
      <c r="M80" s="79"/>
      <c r="N80" s="80">
        <f>SUM(N81:N91)</f>
        <v>0</v>
      </c>
      <c r="O80" s="81">
        <f>SUM(O81:O91)</f>
        <v>0</v>
      </c>
      <c r="P80" s="82">
        <f>N80+O80</f>
        <v>0</v>
      </c>
      <c r="Q80" s="83"/>
      <c r="R80" s="26"/>
    </row>
    <row r="81" spans="1:36" s="151" customFormat="1" ht="54.75" customHeight="1" outlineLevel="1" x14ac:dyDescent="0.25">
      <c r="A81" s="257" t="s">
        <v>52</v>
      </c>
      <c r="B81" s="146"/>
      <c r="C81" s="315" t="s">
        <v>116</v>
      </c>
      <c r="D81" s="85" t="s">
        <v>92</v>
      </c>
      <c r="E81" s="14" t="s">
        <v>15</v>
      </c>
      <c r="F81" s="14">
        <f>F82</f>
        <v>456.75</v>
      </c>
      <c r="G81" s="14">
        <f t="shared" ref="G81:H81" si="67">G82</f>
        <v>610.05999999999995</v>
      </c>
      <c r="H81" s="14">
        <f t="shared" si="67"/>
        <v>397.77</v>
      </c>
      <c r="I81" s="11">
        <f t="shared" ref="I81:I89" si="68">SUM(F81:H81)</f>
        <v>1464.58</v>
      </c>
      <c r="J81" s="147"/>
      <c r="K81" s="102"/>
      <c r="L81" s="103"/>
      <c r="M81" s="110">
        <f t="shared" ref="M81:M85" si="69">K81+L81</f>
        <v>0</v>
      </c>
      <c r="N81" s="111">
        <f t="shared" ref="N81:N85" si="70">K81*I81</f>
        <v>0</v>
      </c>
      <c r="O81" s="112">
        <f t="shared" ref="O81:O85" si="71">L81*I81</f>
        <v>0</v>
      </c>
      <c r="P81" s="113">
        <f t="shared" ref="P81:P85" si="72">O81+N81</f>
        <v>0</v>
      </c>
      <c r="Q81" s="148"/>
      <c r="R81" s="149"/>
      <c r="S81" s="150"/>
      <c r="T81" s="150"/>
      <c r="U81" s="150"/>
      <c r="V81" s="150"/>
    </row>
    <row r="82" spans="1:36" s="157" customFormat="1" ht="60" customHeight="1" outlineLevel="1" x14ac:dyDescent="0.25">
      <c r="A82" s="257" t="s">
        <v>53</v>
      </c>
      <c r="B82" s="152"/>
      <c r="C82" s="316"/>
      <c r="D82" s="85" t="s">
        <v>93</v>
      </c>
      <c r="E82" s="11" t="s">
        <v>15</v>
      </c>
      <c r="F82" s="14">
        <f>F83+F84+F85</f>
        <v>456.75</v>
      </c>
      <c r="G82" s="14">
        <f>G83+G84+G85+12.8</f>
        <v>610.05999999999995</v>
      </c>
      <c r="H82" s="14">
        <f t="shared" ref="H82" si="73">H83+H84+H85</f>
        <v>397.77</v>
      </c>
      <c r="I82" s="11">
        <f t="shared" si="68"/>
        <v>1464.58</v>
      </c>
      <c r="J82" s="153"/>
      <c r="K82" s="87"/>
      <c r="L82" s="88"/>
      <c r="M82" s="89">
        <f t="shared" si="69"/>
        <v>0</v>
      </c>
      <c r="N82" s="90">
        <f t="shared" si="70"/>
        <v>0</v>
      </c>
      <c r="O82" s="91">
        <f t="shared" si="71"/>
        <v>0</v>
      </c>
      <c r="P82" s="92">
        <f t="shared" si="72"/>
        <v>0</v>
      </c>
      <c r="Q82" s="154" t="s">
        <v>97</v>
      </c>
      <c r="R82" s="155"/>
      <c r="S82" s="156"/>
      <c r="T82" s="156"/>
      <c r="U82" s="156"/>
      <c r="V82" s="156"/>
      <c r="W82" s="156"/>
      <c r="X82" s="156"/>
      <c r="Y82" s="156"/>
      <c r="Z82" s="156"/>
      <c r="AA82" s="156"/>
      <c r="AB82" s="156"/>
      <c r="AC82" s="156"/>
      <c r="AD82" s="156"/>
      <c r="AE82" s="156"/>
      <c r="AF82" s="156"/>
      <c r="AG82" s="156"/>
      <c r="AH82" s="156"/>
      <c r="AI82" s="156"/>
      <c r="AJ82" s="156"/>
    </row>
    <row r="83" spans="1:36" s="157" customFormat="1" ht="48.75" customHeight="1" outlineLevel="1" x14ac:dyDescent="0.25">
      <c r="A83" s="257" t="s">
        <v>54</v>
      </c>
      <c r="B83" s="152"/>
      <c r="C83" s="316"/>
      <c r="D83" s="124" t="s">
        <v>289</v>
      </c>
      <c r="E83" s="14" t="s">
        <v>15</v>
      </c>
      <c r="F83" s="14">
        <f>196.84+101.08</f>
        <v>297.92</v>
      </c>
      <c r="G83" s="14"/>
      <c r="H83" s="14">
        <v>8.67</v>
      </c>
      <c r="I83" s="11">
        <f t="shared" si="68"/>
        <v>306.58999999999997</v>
      </c>
      <c r="J83" s="147"/>
      <c r="K83" s="158"/>
      <c r="L83" s="159"/>
      <c r="M83" s="89">
        <f t="shared" si="69"/>
        <v>0</v>
      </c>
      <c r="N83" s="90">
        <f t="shared" si="70"/>
        <v>0</v>
      </c>
      <c r="O83" s="91">
        <f t="shared" si="71"/>
        <v>0</v>
      </c>
      <c r="P83" s="92">
        <f t="shared" si="72"/>
        <v>0</v>
      </c>
      <c r="Q83" s="154" t="s">
        <v>95</v>
      </c>
      <c r="R83" s="155"/>
      <c r="S83" s="156"/>
      <c r="T83" s="156"/>
      <c r="U83" s="156"/>
      <c r="V83" s="156"/>
      <c r="W83" s="156"/>
      <c r="X83" s="156"/>
      <c r="Y83" s="156"/>
      <c r="Z83" s="156"/>
      <c r="AA83" s="156"/>
      <c r="AB83" s="156"/>
      <c r="AC83" s="156"/>
      <c r="AD83" s="156"/>
      <c r="AE83" s="156"/>
      <c r="AF83" s="156"/>
      <c r="AG83" s="156"/>
      <c r="AH83" s="156"/>
      <c r="AI83" s="156"/>
      <c r="AJ83" s="156"/>
    </row>
    <row r="84" spans="1:36" s="157" customFormat="1" ht="48.75" customHeight="1" outlineLevel="1" x14ac:dyDescent="0.25">
      <c r="A84" s="257" t="s">
        <v>55</v>
      </c>
      <c r="B84" s="152"/>
      <c r="C84" s="316"/>
      <c r="D84" s="124" t="s">
        <v>291</v>
      </c>
      <c r="E84" s="14" t="s">
        <v>15</v>
      </c>
      <c r="F84" s="14">
        <f>118.47+17.85</f>
        <v>136.32</v>
      </c>
      <c r="G84" s="14">
        <f>433.16+150.11</f>
        <v>583.27</v>
      </c>
      <c r="H84" s="14">
        <f>284.64+59.35</f>
        <v>343.99</v>
      </c>
      <c r="I84" s="11">
        <f t="shared" si="68"/>
        <v>1063.58</v>
      </c>
      <c r="J84" s="147"/>
      <c r="K84" s="158"/>
      <c r="L84" s="159"/>
      <c r="M84" s="89">
        <f t="shared" si="69"/>
        <v>0</v>
      </c>
      <c r="N84" s="90">
        <f t="shared" si="70"/>
        <v>0</v>
      </c>
      <c r="O84" s="91">
        <f t="shared" si="71"/>
        <v>0</v>
      </c>
      <c r="P84" s="92">
        <f t="shared" si="72"/>
        <v>0</v>
      </c>
      <c r="Q84" s="154" t="s">
        <v>96</v>
      </c>
      <c r="R84" s="155"/>
      <c r="S84" s="156"/>
      <c r="T84" s="156"/>
      <c r="U84" s="156"/>
      <c r="V84" s="156"/>
      <c r="W84" s="156"/>
      <c r="X84" s="156"/>
      <c r="Y84" s="156"/>
      <c r="Z84" s="156"/>
      <c r="AA84" s="156"/>
      <c r="AB84" s="156"/>
      <c r="AC84" s="156"/>
      <c r="AD84" s="156"/>
      <c r="AE84" s="156"/>
      <c r="AF84" s="156"/>
      <c r="AG84" s="156"/>
      <c r="AH84" s="156"/>
      <c r="AI84" s="156"/>
      <c r="AJ84" s="156"/>
    </row>
    <row r="85" spans="1:36" s="157" customFormat="1" ht="48.75" customHeight="1" outlineLevel="1" x14ac:dyDescent="0.25">
      <c r="A85" s="257" t="s">
        <v>56</v>
      </c>
      <c r="B85" s="152"/>
      <c r="C85" s="317"/>
      <c r="D85" s="124" t="s">
        <v>290</v>
      </c>
      <c r="E85" s="14" t="s">
        <v>15</v>
      </c>
      <c r="F85" s="14">
        <v>22.51</v>
      </c>
      <c r="G85" s="14">
        <v>13.99</v>
      </c>
      <c r="H85" s="14">
        <v>45.11</v>
      </c>
      <c r="I85" s="11">
        <f t="shared" si="68"/>
        <v>81.61</v>
      </c>
      <c r="J85" s="147"/>
      <c r="K85" s="158"/>
      <c r="L85" s="159"/>
      <c r="M85" s="89">
        <f t="shared" si="69"/>
        <v>0</v>
      </c>
      <c r="N85" s="90">
        <f t="shared" si="70"/>
        <v>0</v>
      </c>
      <c r="O85" s="91">
        <f t="shared" si="71"/>
        <v>0</v>
      </c>
      <c r="P85" s="92">
        <f t="shared" si="72"/>
        <v>0</v>
      </c>
      <c r="Q85" s="154" t="s">
        <v>94</v>
      </c>
      <c r="R85" s="155"/>
      <c r="S85" s="156"/>
      <c r="T85" s="156"/>
      <c r="U85" s="156"/>
      <c r="V85" s="156"/>
      <c r="W85" s="156"/>
      <c r="X85" s="156"/>
      <c r="Y85" s="156"/>
      <c r="Z85" s="156"/>
      <c r="AA85" s="156"/>
      <c r="AB85" s="156"/>
      <c r="AC85" s="156"/>
      <c r="AD85" s="156"/>
      <c r="AE85" s="156"/>
      <c r="AF85" s="156"/>
      <c r="AG85" s="156"/>
      <c r="AH85" s="156"/>
      <c r="AI85" s="156"/>
      <c r="AJ85" s="156"/>
    </row>
    <row r="86" spans="1:36" s="157" customFormat="1" ht="30" customHeight="1" outlineLevel="1" x14ac:dyDescent="0.25">
      <c r="A86" s="257" t="s">
        <v>103</v>
      </c>
      <c r="B86" s="152"/>
      <c r="C86" s="361" t="s">
        <v>98</v>
      </c>
      <c r="D86" s="6" t="s">
        <v>99</v>
      </c>
      <c r="E86" s="14" t="s">
        <v>15</v>
      </c>
      <c r="F86" s="14"/>
      <c r="G86" s="14"/>
      <c r="H86" s="14">
        <f>H87</f>
        <v>53.29</v>
      </c>
      <c r="I86" s="11">
        <f t="shared" si="68"/>
        <v>53.29</v>
      </c>
      <c r="J86" s="147"/>
      <c r="K86" s="158"/>
      <c r="L86" s="159"/>
      <c r="M86" s="89">
        <f t="shared" ref="M86:M91" si="74">K86+L86</f>
        <v>0</v>
      </c>
      <c r="N86" s="90">
        <f t="shared" ref="N86:N91" si="75">K86*I86</f>
        <v>0</v>
      </c>
      <c r="O86" s="91">
        <f t="shared" ref="O86:O91" si="76">L86*I86</f>
        <v>0</v>
      </c>
      <c r="P86" s="92">
        <f t="shared" ref="P86:P91" si="77">O86+N86</f>
        <v>0</v>
      </c>
      <c r="Q86" s="154"/>
      <c r="R86" s="155"/>
      <c r="S86" s="156"/>
      <c r="T86" s="156"/>
      <c r="U86" s="156"/>
      <c r="V86" s="156"/>
      <c r="W86" s="156"/>
      <c r="X86" s="156"/>
      <c r="Y86" s="156"/>
      <c r="Z86" s="156"/>
      <c r="AA86" s="156"/>
      <c r="AB86" s="156"/>
      <c r="AC86" s="156"/>
      <c r="AD86" s="156"/>
      <c r="AE86" s="156"/>
      <c r="AF86" s="156"/>
      <c r="AG86" s="156"/>
      <c r="AH86" s="156"/>
      <c r="AI86" s="156"/>
      <c r="AJ86" s="156"/>
    </row>
    <row r="87" spans="1:36" s="157" customFormat="1" ht="45" customHeight="1" outlineLevel="1" x14ac:dyDescent="0.25">
      <c r="A87" s="257" t="s">
        <v>104</v>
      </c>
      <c r="B87" s="152"/>
      <c r="C87" s="362"/>
      <c r="D87" s="6" t="s">
        <v>93</v>
      </c>
      <c r="E87" s="14" t="s">
        <v>15</v>
      </c>
      <c r="F87" s="14"/>
      <c r="G87" s="14"/>
      <c r="H87" s="14">
        <f>H88</f>
        <v>53.29</v>
      </c>
      <c r="I87" s="11">
        <f t="shared" si="68"/>
        <v>53.29</v>
      </c>
      <c r="J87" s="147"/>
      <c r="K87" s="158"/>
      <c r="L87" s="159"/>
      <c r="M87" s="89">
        <f t="shared" si="74"/>
        <v>0</v>
      </c>
      <c r="N87" s="90">
        <f t="shared" si="75"/>
        <v>0</v>
      </c>
      <c r="O87" s="91">
        <f t="shared" si="76"/>
        <v>0</v>
      </c>
      <c r="P87" s="92">
        <f t="shared" si="77"/>
        <v>0</v>
      </c>
      <c r="Q87" s="154"/>
      <c r="R87" s="155"/>
      <c r="S87" s="156"/>
      <c r="T87" s="156"/>
      <c r="U87" s="156"/>
      <c r="V87" s="156"/>
      <c r="W87" s="156"/>
      <c r="X87" s="156"/>
      <c r="Y87" s="156"/>
      <c r="Z87" s="156"/>
      <c r="AA87" s="156"/>
      <c r="AB87" s="156"/>
      <c r="AC87" s="156"/>
      <c r="AD87" s="156"/>
      <c r="AE87" s="156"/>
      <c r="AF87" s="156"/>
      <c r="AG87" s="156"/>
      <c r="AH87" s="156"/>
      <c r="AI87" s="156"/>
      <c r="AJ87" s="156"/>
    </row>
    <row r="88" spans="1:36" s="157" customFormat="1" ht="53.25" customHeight="1" outlineLevel="1" x14ac:dyDescent="0.25">
      <c r="A88" s="257" t="s">
        <v>105</v>
      </c>
      <c r="B88" s="152"/>
      <c r="C88" s="363"/>
      <c r="D88" s="16" t="s">
        <v>289</v>
      </c>
      <c r="E88" s="14" t="s">
        <v>15</v>
      </c>
      <c r="F88" s="14"/>
      <c r="G88" s="14"/>
      <c r="H88" s="14">
        <v>53.29</v>
      </c>
      <c r="I88" s="11">
        <f t="shared" si="68"/>
        <v>53.29</v>
      </c>
      <c r="J88" s="147"/>
      <c r="K88" s="158"/>
      <c r="L88" s="159"/>
      <c r="M88" s="89">
        <f t="shared" si="74"/>
        <v>0</v>
      </c>
      <c r="N88" s="90">
        <f t="shared" si="75"/>
        <v>0</v>
      </c>
      <c r="O88" s="91">
        <f t="shared" si="76"/>
        <v>0</v>
      </c>
      <c r="P88" s="92">
        <f t="shared" si="77"/>
        <v>0</v>
      </c>
      <c r="Q88" s="154"/>
      <c r="R88" s="155"/>
      <c r="S88" s="156"/>
      <c r="T88" s="156"/>
      <c r="U88" s="156"/>
      <c r="V88" s="156"/>
      <c r="W88" s="156"/>
      <c r="X88" s="156"/>
      <c r="Y88" s="156"/>
      <c r="Z88" s="156"/>
      <c r="AA88" s="156"/>
      <c r="AB88" s="156"/>
      <c r="AC88" s="156"/>
      <c r="AD88" s="156"/>
      <c r="AE88" s="156"/>
      <c r="AF88" s="156"/>
      <c r="AG88" s="156"/>
      <c r="AH88" s="156"/>
      <c r="AI88" s="156"/>
      <c r="AJ88" s="156"/>
    </row>
    <row r="89" spans="1:36" s="157" customFormat="1" ht="41.25" customHeight="1" outlineLevel="1" x14ac:dyDescent="0.25">
      <c r="A89" s="257" t="s">
        <v>106</v>
      </c>
      <c r="B89" s="152"/>
      <c r="C89" s="315" t="s">
        <v>115</v>
      </c>
      <c r="D89" s="6" t="s">
        <v>92</v>
      </c>
      <c r="E89" s="14" t="s">
        <v>15</v>
      </c>
      <c r="F89" s="14">
        <v>52.93</v>
      </c>
      <c r="G89" s="14"/>
      <c r="H89" s="14">
        <v>53</v>
      </c>
      <c r="I89" s="11">
        <f t="shared" si="68"/>
        <v>105.93</v>
      </c>
      <c r="J89" s="147"/>
      <c r="K89" s="158"/>
      <c r="L89" s="159"/>
      <c r="M89" s="89">
        <f t="shared" ref="M89" si="78">K89+L89</f>
        <v>0</v>
      </c>
      <c r="N89" s="90">
        <f t="shared" ref="N89" si="79">K89*I89</f>
        <v>0</v>
      </c>
      <c r="O89" s="91">
        <f t="shared" ref="O89" si="80">L89*I89</f>
        <v>0</v>
      </c>
      <c r="P89" s="92">
        <f t="shared" ref="P89" si="81">O89+N89</f>
        <v>0</v>
      </c>
      <c r="Q89" s="154"/>
      <c r="R89" s="155"/>
      <c r="S89" s="156"/>
      <c r="T89" s="156"/>
      <c r="U89" s="156"/>
      <c r="V89" s="156"/>
      <c r="W89" s="156"/>
      <c r="X89" s="156"/>
      <c r="Y89" s="156"/>
      <c r="Z89" s="156"/>
      <c r="AA89" s="156"/>
      <c r="AB89" s="156"/>
      <c r="AC89" s="156"/>
      <c r="AD89" s="156"/>
      <c r="AE89" s="156"/>
      <c r="AF89" s="156"/>
      <c r="AG89" s="156"/>
      <c r="AH89" s="156"/>
      <c r="AI89" s="156"/>
      <c r="AJ89" s="156"/>
    </row>
    <row r="90" spans="1:36" s="157" customFormat="1" ht="31.5" customHeight="1" outlineLevel="1" x14ac:dyDescent="0.25">
      <c r="A90" s="257" t="s">
        <v>107</v>
      </c>
      <c r="B90" s="152"/>
      <c r="C90" s="316"/>
      <c r="D90" s="7" t="s">
        <v>100</v>
      </c>
      <c r="E90" s="14" t="s">
        <v>15</v>
      </c>
      <c r="F90" s="14">
        <v>52.93</v>
      </c>
      <c r="G90" s="14"/>
      <c r="H90" s="14">
        <v>53</v>
      </c>
      <c r="I90" s="11">
        <f t="shared" ref="I90:I91" si="82">SUM(F90:H90)</f>
        <v>105.93</v>
      </c>
      <c r="J90" s="147"/>
      <c r="K90" s="158"/>
      <c r="L90" s="159"/>
      <c r="M90" s="89">
        <f t="shared" ref="M90" si="83">K90+L90</f>
        <v>0</v>
      </c>
      <c r="N90" s="90">
        <f t="shared" ref="N90" si="84">K90*I90</f>
        <v>0</v>
      </c>
      <c r="O90" s="91">
        <f t="shared" ref="O90" si="85">L90*I90</f>
        <v>0</v>
      </c>
      <c r="P90" s="92">
        <f t="shared" ref="P90" si="86">O90+N90</f>
        <v>0</v>
      </c>
      <c r="Q90" s="154" t="s">
        <v>102</v>
      </c>
      <c r="R90" s="155"/>
      <c r="S90" s="156"/>
      <c r="T90" s="156"/>
      <c r="U90" s="156"/>
      <c r="V90" s="156"/>
      <c r="W90" s="156"/>
      <c r="X90" s="156"/>
      <c r="Y90" s="156"/>
      <c r="Z90" s="156"/>
      <c r="AA90" s="156"/>
      <c r="AB90" s="156"/>
      <c r="AC90" s="156"/>
      <c r="AD90" s="156"/>
      <c r="AE90" s="156"/>
      <c r="AF90" s="156"/>
      <c r="AG90" s="156"/>
      <c r="AH90" s="156"/>
      <c r="AI90" s="156"/>
      <c r="AJ90" s="156"/>
    </row>
    <row r="91" spans="1:36" s="157" customFormat="1" ht="53.25" customHeight="1" outlineLevel="1" x14ac:dyDescent="0.25">
      <c r="A91" s="257" t="s">
        <v>108</v>
      </c>
      <c r="B91" s="152"/>
      <c r="C91" s="317"/>
      <c r="D91" s="16" t="s">
        <v>125</v>
      </c>
      <c r="E91" s="14" t="s">
        <v>15</v>
      </c>
      <c r="F91" s="14">
        <v>52.93</v>
      </c>
      <c r="G91" s="14"/>
      <c r="H91" s="14">
        <v>53</v>
      </c>
      <c r="I91" s="11">
        <f t="shared" si="82"/>
        <v>105.93</v>
      </c>
      <c r="J91" s="147"/>
      <c r="K91" s="158"/>
      <c r="L91" s="159"/>
      <c r="M91" s="89">
        <f t="shared" si="74"/>
        <v>0</v>
      </c>
      <c r="N91" s="90">
        <f t="shared" si="75"/>
        <v>0</v>
      </c>
      <c r="O91" s="91">
        <f t="shared" si="76"/>
        <v>0</v>
      </c>
      <c r="P91" s="92">
        <f t="shared" si="77"/>
        <v>0</v>
      </c>
      <c r="Q91" s="240" t="s">
        <v>101</v>
      </c>
      <c r="R91" s="155"/>
      <c r="S91" s="156"/>
      <c r="T91" s="156"/>
      <c r="U91" s="156"/>
      <c r="V91" s="156"/>
      <c r="W91" s="156"/>
      <c r="X91" s="156"/>
      <c r="Y91" s="156"/>
      <c r="Z91" s="156"/>
      <c r="AA91" s="156"/>
      <c r="AB91" s="156"/>
      <c r="AC91" s="156"/>
      <c r="AD91" s="156"/>
      <c r="AE91" s="156"/>
      <c r="AF91" s="156"/>
      <c r="AG91" s="156"/>
      <c r="AH91" s="156"/>
      <c r="AI91" s="156"/>
      <c r="AJ91" s="156"/>
    </row>
    <row r="92" spans="1:36" s="70" customFormat="1" ht="24" customHeight="1" x14ac:dyDescent="0.25">
      <c r="A92" s="253" t="s">
        <v>19</v>
      </c>
      <c r="B92" s="72"/>
      <c r="C92" s="73" t="s">
        <v>51</v>
      </c>
      <c r="D92" s="145"/>
      <c r="E92" s="75"/>
      <c r="F92" s="75"/>
      <c r="G92" s="75"/>
      <c r="H92" s="75"/>
      <c r="I92" s="75"/>
      <c r="J92" s="76"/>
      <c r="K92" s="77"/>
      <c r="L92" s="78"/>
      <c r="M92" s="79"/>
      <c r="N92" s="80">
        <f>SUM(N93:N98)</f>
        <v>0</v>
      </c>
      <c r="O92" s="81">
        <f>SUM(O93:O98)</f>
        <v>0</v>
      </c>
      <c r="P92" s="82">
        <f>O92+N92</f>
        <v>0</v>
      </c>
      <c r="Q92" s="83"/>
      <c r="R92" s="26"/>
    </row>
    <row r="93" spans="1:36" s="157" customFormat="1" ht="45.75" customHeight="1" outlineLevel="1" x14ac:dyDescent="0.25">
      <c r="A93" s="258" t="s">
        <v>57</v>
      </c>
      <c r="B93" s="152"/>
      <c r="C93" s="315" t="s">
        <v>112</v>
      </c>
      <c r="D93" s="6" t="s">
        <v>92</v>
      </c>
      <c r="E93" s="14" t="s">
        <v>15</v>
      </c>
      <c r="F93" s="14">
        <f>F94+F95</f>
        <v>311.10000000000002</v>
      </c>
      <c r="G93" s="14">
        <f t="shared" ref="G93:H93" si="87">G94+G95</f>
        <v>246.01</v>
      </c>
      <c r="H93" s="14">
        <f t="shared" si="87"/>
        <v>448.98</v>
      </c>
      <c r="I93" s="11">
        <f t="shared" ref="I93:I124" si="88">SUM(F93:H93)</f>
        <v>1006.09</v>
      </c>
      <c r="J93" s="147"/>
      <c r="K93" s="158"/>
      <c r="L93" s="159"/>
      <c r="M93" s="89">
        <f t="shared" ref="M93" si="89">K93+L93</f>
        <v>0</v>
      </c>
      <c r="N93" s="90">
        <f t="shared" ref="N93" si="90">K93*I93</f>
        <v>0</v>
      </c>
      <c r="O93" s="91">
        <f t="shared" ref="O93" si="91">L93*I93</f>
        <v>0</v>
      </c>
      <c r="P93" s="92">
        <f t="shared" ref="P93" si="92">O93+N93</f>
        <v>0</v>
      </c>
      <c r="Q93" s="154"/>
      <c r="R93" s="155"/>
      <c r="S93" s="156"/>
      <c r="T93" s="156"/>
      <c r="U93" s="156"/>
      <c r="V93" s="156"/>
      <c r="W93" s="156"/>
      <c r="X93" s="156"/>
      <c r="Y93" s="156"/>
      <c r="Z93" s="156"/>
      <c r="AA93" s="156"/>
      <c r="AB93" s="156"/>
      <c r="AC93" s="156"/>
      <c r="AD93" s="156"/>
      <c r="AE93" s="156"/>
      <c r="AF93" s="156"/>
      <c r="AG93" s="156"/>
      <c r="AH93" s="156"/>
      <c r="AI93" s="156"/>
      <c r="AJ93" s="156"/>
    </row>
    <row r="94" spans="1:36" s="157" customFormat="1" ht="48" customHeight="1" outlineLevel="1" x14ac:dyDescent="0.25">
      <c r="A94" s="258" t="s">
        <v>58</v>
      </c>
      <c r="B94" s="152"/>
      <c r="C94" s="316"/>
      <c r="D94" s="6" t="s">
        <v>110</v>
      </c>
      <c r="E94" s="14" t="s">
        <v>15</v>
      </c>
      <c r="F94" s="14">
        <v>209.17</v>
      </c>
      <c r="G94" s="14">
        <v>139.01</v>
      </c>
      <c r="H94" s="14">
        <v>271.45</v>
      </c>
      <c r="I94" s="11">
        <f t="shared" si="88"/>
        <v>619.63</v>
      </c>
      <c r="J94" s="147"/>
      <c r="K94" s="158"/>
      <c r="L94" s="159"/>
      <c r="M94" s="89">
        <f t="shared" ref="M94:M97" si="93">K94+L94</f>
        <v>0</v>
      </c>
      <c r="N94" s="90">
        <f t="shared" ref="N94:N97" si="94">K94*I94</f>
        <v>0</v>
      </c>
      <c r="O94" s="91">
        <f t="shared" ref="O94:O97" si="95">L94*I94</f>
        <v>0</v>
      </c>
      <c r="P94" s="92">
        <f t="shared" ref="P94:P97" si="96">O94+N94</f>
        <v>0</v>
      </c>
      <c r="Q94" s="154"/>
      <c r="R94" s="155"/>
      <c r="S94" s="156"/>
      <c r="T94" s="156"/>
      <c r="U94" s="156"/>
      <c r="V94" s="156"/>
      <c r="W94" s="156"/>
      <c r="X94" s="156"/>
      <c r="Y94" s="156"/>
      <c r="Z94" s="156"/>
      <c r="AA94" s="156"/>
      <c r="AB94" s="156"/>
      <c r="AC94" s="156"/>
      <c r="AD94" s="156"/>
      <c r="AE94" s="156"/>
      <c r="AF94" s="156"/>
      <c r="AG94" s="156"/>
      <c r="AH94" s="156"/>
      <c r="AI94" s="156"/>
      <c r="AJ94" s="156"/>
    </row>
    <row r="95" spans="1:36" s="157" customFormat="1" ht="48" customHeight="1" outlineLevel="1" x14ac:dyDescent="0.25">
      <c r="A95" s="258" t="s">
        <v>59</v>
      </c>
      <c r="B95" s="152"/>
      <c r="C95" s="316"/>
      <c r="D95" s="6" t="s">
        <v>93</v>
      </c>
      <c r="E95" s="14" t="s">
        <v>15</v>
      </c>
      <c r="F95" s="14">
        <v>101.93</v>
      </c>
      <c r="G95" s="14">
        <v>107</v>
      </c>
      <c r="H95" s="14">
        <v>177.53</v>
      </c>
      <c r="I95" s="11">
        <f t="shared" si="88"/>
        <v>386.46</v>
      </c>
      <c r="J95" s="147"/>
      <c r="K95" s="158"/>
      <c r="L95" s="159"/>
      <c r="M95" s="89">
        <f t="shared" si="93"/>
        <v>0</v>
      </c>
      <c r="N95" s="90">
        <f t="shared" si="94"/>
        <v>0</v>
      </c>
      <c r="O95" s="91">
        <f t="shared" si="95"/>
        <v>0</v>
      </c>
      <c r="P95" s="92">
        <f t="shared" si="96"/>
        <v>0</v>
      </c>
      <c r="Q95" s="154"/>
      <c r="R95" s="155"/>
      <c r="S95" s="156"/>
      <c r="T95" s="156"/>
      <c r="U95" s="156"/>
      <c r="V95" s="156"/>
      <c r="W95" s="156"/>
      <c r="X95" s="156"/>
      <c r="Y95" s="156"/>
      <c r="Z95" s="156"/>
      <c r="AA95" s="156"/>
      <c r="AB95" s="156"/>
      <c r="AC95" s="156"/>
      <c r="AD95" s="156"/>
      <c r="AE95" s="156"/>
      <c r="AF95" s="156"/>
      <c r="AG95" s="156"/>
      <c r="AH95" s="156"/>
      <c r="AI95" s="156"/>
      <c r="AJ95" s="156"/>
    </row>
    <row r="96" spans="1:36" s="157" customFormat="1" ht="48" customHeight="1" outlineLevel="1" x14ac:dyDescent="0.25">
      <c r="A96" s="258" t="s">
        <v>80</v>
      </c>
      <c r="B96" s="152"/>
      <c r="C96" s="316"/>
      <c r="D96" s="124" t="s">
        <v>289</v>
      </c>
      <c r="E96" s="14" t="s">
        <v>15</v>
      </c>
      <c r="F96" s="14">
        <f>57.51+30.26</f>
        <v>87.77</v>
      </c>
      <c r="G96" s="14">
        <f>32.01+41.29+33.7</f>
        <v>107</v>
      </c>
      <c r="H96" s="14">
        <f>106.57+38.9+15.21</f>
        <v>160.68</v>
      </c>
      <c r="I96" s="11">
        <f t="shared" si="88"/>
        <v>355.45</v>
      </c>
      <c r="J96" s="147"/>
      <c r="K96" s="158"/>
      <c r="L96" s="159"/>
      <c r="M96" s="89">
        <f t="shared" si="93"/>
        <v>0</v>
      </c>
      <c r="N96" s="90">
        <f t="shared" si="94"/>
        <v>0</v>
      </c>
      <c r="O96" s="91">
        <f t="shared" si="95"/>
        <v>0</v>
      </c>
      <c r="P96" s="92">
        <f t="shared" si="96"/>
        <v>0</v>
      </c>
      <c r="Q96" s="154" t="s">
        <v>111</v>
      </c>
      <c r="R96" s="155"/>
      <c r="S96" s="156"/>
      <c r="T96" s="156"/>
      <c r="U96" s="156"/>
      <c r="V96" s="156"/>
      <c r="W96" s="156"/>
      <c r="X96" s="156"/>
      <c r="Y96" s="156"/>
      <c r="Z96" s="156"/>
      <c r="AA96" s="156"/>
      <c r="AB96" s="156"/>
      <c r="AC96" s="156"/>
      <c r="AD96" s="156"/>
      <c r="AE96" s="156"/>
      <c r="AF96" s="156"/>
      <c r="AG96" s="156"/>
      <c r="AH96" s="156"/>
      <c r="AI96" s="156"/>
      <c r="AJ96" s="156"/>
    </row>
    <row r="97" spans="1:36" s="157" customFormat="1" ht="48" customHeight="1" outlineLevel="1" x14ac:dyDescent="0.25">
      <c r="A97" s="258" t="s">
        <v>81</v>
      </c>
      <c r="B97" s="152"/>
      <c r="C97" s="317"/>
      <c r="D97" s="124" t="s">
        <v>123</v>
      </c>
      <c r="E97" s="14" t="s">
        <v>15</v>
      </c>
      <c r="F97" s="14">
        <f>138.54+84.8</f>
        <v>223.34</v>
      </c>
      <c r="G97" s="14">
        <f>104.14+34.87</f>
        <v>139.01</v>
      </c>
      <c r="H97" s="14">
        <f>211.49+76.8</f>
        <v>288.29000000000002</v>
      </c>
      <c r="I97" s="11">
        <f t="shared" si="88"/>
        <v>650.64</v>
      </c>
      <c r="J97" s="147"/>
      <c r="K97" s="158"/>
      <c r="L97" s="159"/>
      <c r="M97" s="89">
        <f t="shared" si="93"/>
        <v>0</v>
      </c>
      <c r="N97" s="90">
        <f t="shared" si="94"/>
        <v>0</v>
      </c>
      <c r="O97" s="91">
        <f t="shared" si="95"/>
        <v>0</v>
      </c>
      <c r="P97" s="92">
        <f t="shared" si="96"/>
        <v>0</v>
      </c>
      <c r="Q97" s="154" t="s">
        <v>96</v>
      </c>
      <c r="R97" s="155"/>
      <c r="S97" s="156"/>
      <c r="T97" s="156"/>
      <c r="U97" s="156"/>
      <c r="V97" s="156"/>
      <c r="W97" s="156"/>
      <c r="X97" s="156"/>
      <c r="Y97" s="156"/>
      <c r="Z97" s="156"/>
      <c r="AA97" s="156"/>
      <c r="AB97" s="156"/>
      <c r="AC97" s="156"/>
      <c r="AD97" s="156"/>
      <c r="AE97" s="156"/>
      <c r="AF97" s="156"/>
      <c r="AG97" s="156"/>
      <c r="AH97" s="156"/>
      <c r="AI97" s="156"/>
      <c r="AJ97" s="156"/>
    </row>
    <row r="98" spans="1:36" s="157" customFormat="1" ht="68.25" customHeight="1" outlineLevel="1" x14ac:dyDescent="0.25">
      <c r="A98" s="258" t="s">
        <v>82</v>
      </c>
      <c r="B98" s="152"/>
      <c r="C98" s="85" t="s">
        <v>114</v>
      </c>
      <c r="D98" s="246" t="s">
        <v>109</v>
      </c>
      <c r="E98" s="14" t="s">
        <v>15</v>
      </c>
      <c r="F98" s="14">
        <v>52.32</v>
      </c>
      <c r="G98" s="14">
        <v>45.7</v>
      </c>
      <c r="H98" s="14">
        <v>13.88</v>
      </c>
      <c r="I98" s="11">
        <f t="shared" si="88"/>
        <v>111.9</v>
      </c>
      <c r="J98" s="147"/>
      <c r="K98" s="158"/>
      <c r="L98" s="159"/>
      <c r="M98" s="89">
        <f t="shared" ref="M98" si="97">K98+L98</f>
        <v>0</v>
      </c>
      <c r="N98" s="90">
        <f t="shared" ref="N98" si="98">K98*I98</f>
        <v>0</v>
      </c>
      <c r="O98" s="91">
        <f t="shared" ref="O98" si="99">L98*I98</f>
        <v>0</v>
      </c>
      <c r="P98" s="92">
        <f t="shared" ref="P98" si="100">O98+N98</f>
        <v>0</v>
      </c>
      <c r="Q98" s="154" t="s">
        <v>113</v>
      </c>
      <c r="R98" s="155"/>
      <c r="S98" s="156"/>
      <c r="T98" s="156"/>
      <c r="U98" s="156"/>
      <c r="V98" s="156"/>
      <c r="W98" s="156"/>
      <c r="X98" s="156"/>
      <c r="Y98" s="156"/>
      <c r="Z98" s="156"/>
      <c r="AA98" s="156"/>
      <c r="AB98" s="156"/>
      <c r="AC98" s="156"/>
      <c r="AD98" s="156"/>
      <c r="AE98" s="156"/>
      <c r="AF98" s="156"/>
      <c r="AG98" s="156"/>
      <c r="AH98" s="156"/>
      <c r="AI98" s="156"/>
      <c r="AJ98" s="156"/>
    </row>
    <row r="99" spans="1:36" s="97" customFormat="1" ht="26.25" customHeight="1" x14ac:dyDescent="0.2">
      <c r="A99" s="278" t="s">
        <v>213</v>
      </c>
      <c r="B99" s="261"/>
      <c r="C99" s="279" t="s">
        <v>127</v>
      </c>
      <c r="D99" s="260"/>
      <c r="E99" s="261"/>
      <c r="F99" s="261"/>
      <c r="G99" s="261"/>
      <c r="H99" s="261"/>
      <c r="I99" s="262"/>
      <c r="J99" s="263"/>
      <c r="K99" s="264"/>
      <c r="L99" s="262"/>
      <c r="M99" s="265"/>
      <c r="N99" s="266">
        <f>SUM(N100:N118)</f>
        <v>0</v>
      </c>
      <c r="O99" s="267">
        <f>SUM(O100:O118)</f>
        <v>0</v>
      </c>
      <c r="P99" s="268">
        <f>O99+N99</f>
        <v>0</v>
      </c>
      <c r="Q99" s="291"/>
      <c r="R99" s="96"/>
    </row>
    <row r="100" spans="1:36" s="157" customFormat="1" ht="42.75" customHeight="1" outlineLevel="1" x14ac:dyDescent="0.25">
      <c r="A100" s="258" t="s">
        <v>214</v>
      </c>
      <c r="B100" s="152"/>
      <c r="C100" s="315" t="s">
        <v>142</v>
      </c>
      <c r="D100" s="241" t="s">
        <v>99</v>
      </c>
      <c r="E100" s="14" t="s">
        <v>15</v>
      </c>
      <c r="F100" s="14">
        <v>110.8</v>
      </c>
      <c r="G100" s="14">
        <v>130.62</v>
      </c>
      <c r="H100" s="14">
        <v>130.62</v>
      </c>
      <c r="I100" s="11">
        <f t="shared" ref="I100:I118" si="101">SUM(F100:H100)</f>
        <v>372.04</v>
      </c>
      <c r="J100" s="245">
        <v>1.04</v>
      </c>
      <c r="K100" s="158"/>
      <c r="L100" s="159">
        <v>0</v>
      </c>
      <c r="M100" s="89">
        <f t="shared" ref="M100:M103" si="102">K100+L100</f>
        <v>0</v>
      </c>
      <c r="N100" s="90">
        <f t="shared" ref="N100:N103" si="103">K100*I100</f>
        <v>0</v>
      </c>
      <c r="O100" s="91">
        <f t="shared" ref="O100:O103" si="104">L100*I100</f>
        <v>0</v>
      </c>
      <c r="P100" s="92">
        <f t="shared" ref="P100:P103" si="105">O100+N100</f>
        <v>0</v>
      </c>
      <c r="Q100" s="154"/>
      <c r="R100" s="155"/>
      <c r="S100" s="156"/>
      <c r="T100" s="156"/>
      <c r="U100" s="156"/>
      <c r="V100" s="156"/>
      <c r="W100" s="156"/>
      <c r="X100" s="156"/>
      <c r="Y100" s="156"/>
      <c r="Z100" s="156"/>
      <c r="AA100" s="156"/>
      <c r="AB100" s="156"/>
      <c r="AC100" s="156"/>
      <c r="AD100" s="156"/>
      <c r="AE100" s="156"/>
      <c r="AF100" s="156"/>
      <c r="AG100" s="156"/>
      <c r="AH100" s="156"/>
      <c r="AI100" s="156"/>
      <c r="AJ100" s="156"/>
    </row>
    <row r="101" spans="1:36" s="157" customFormat="1" ht="42.75" customHeight="1" outlineLevel="1" x14ac:dyDescent="0.25">
      <c r="A101" s="258" t="s">
        <v>215</v>
      </c>
      <c r="B101" s="152"/>
      <c r="C101" s="316"/>
      <c r="D101" s="246" t="s">
        <v>109</v>
      </c>
      <c r="E101" s="14" t="s">
        <v>15</v>
      </c>
      <c r="F101" s="14">
        <v>19.57</v>
      </c>
      <c r="G101" s="14">
        <v>18.940000000000001</v>
      </c>
      <c r="H101" s="14">
        <v>18.940000000000001</v>
      </c>
      <c r="I101" s="11">
        <f t="shared" si="101"/>
        <v>57.45</v>
      </c>
      <c r="J101" s="147"/>
      <c r="K101" s="158"/>
      <c r="L101" s="159"/>
      <c r="M101" s="89">
        <f t="shared" si="102"/>
        <v>0</v>
      </c>
      <c r="N101" s="90">
        <f t="shared" si="103"/>
        <v>0</v>
      </c>
      <c r="O101" s="91">
        <f t="shared" si="104"/>
        <v>0</v>
      </c>
      <c r="P101" s="92">
        <f t="shared" si="105"/>
        <v>0</v>
      </c>
      <c r="Q101" s="154"/>
      <c r="R101" s="155"/>
      <c r="S101" s="156"/>
      <c r="T101" s="156"/>
      <c r="U101" s="156"/>
      <c r="V101" s="156"/>
      <c r="W101" s="156"/>
      <c r="X101" s="156"/>
      <c r="Y101" s="156"/>
      <c r="Z101" s="156"/>
      <c r="AA101" s="156"/>
      <c r="AB101" s="156"/>
      <c r="AC101" s="156"/>
      <c r="AD101" s="156"/>
      <c r="AE101" s="156"/>
      <c r="AF101" s="156"/>
      <c r="AG101" s="156"/>
      <c r="AH101" s="156"/>
      <c r="AI101" s="156"/>
      <c r="AJ101" s="156"/>
    </row>
    <row r="102" spans="1:36" s="157" customFormat="1" ht="42.75" customHeight="1" outlineLevel="1" x14ac:dyDescent="0.25">
      <c r="A102" s="258" t="s">
        <v>216</v>
      </c>
      <c r="B102" s="152"/>
      <c r="C102" s="316"/>
      <c r="D102" s="241" t="s">
        <v>134</v>
      </c>
      <c r="E102" s="14" t="s">
        <v>15</v>
      </c>
      <c r="F102" s="14">
        <v>117.84</v>
      </c>
      <c r="G102" s="14">
        <v>117.88</v>
      </c>
      <c r="H102" s="14">
        <v>117.88</v>
      </c>
      <c r="I102" s="11">
        <f t="shared" si="101"/>
        <v>353.6</v>
      </c>
      <c r="J102" s="147"/>
      <c r="K102" s="158"/>
      <c r="L102" s="159"/>
      <c r="M102" s="89">
        <f t="shared" si="102"/>
        <v>0</v>
      </c>
      <c r="N102" s="90">
        <f t="shared" si="103"/>
        <v>0</v>
      </c>
      <c r="O102" s="91">
        <f t="shared" si="104"/>
        <v>0</v>
      </c>
      <c r="P102" s="92">
        <f t="shared" si="105"/>
        <v>0</v>
      </c>
      <c r="Q102" s="154"/>
      <c r="R102" s="155"/>
      <c r="S102" s="156"/>
      <c r="T102" s="156"/>
      <c r="U102" s="156"/>
      <c r="V102" s="156"/>
      <c r="W102" s="156"/>
      <c r="X102" s="156"/>
      <c r="Y102" s="156"/>
      <c r="Z102" s="156"/>
      <c r="AA102" s="156"/>
      <c r="AB102" s="156"/>
      <c r="AC102" s="156"/>
      <c r="AD102" s="156"/>
      <c r="AE102" s="156"/>
      <c r="AF102" s="156"/>
      <c r="AG102" s="156"/>
      <c r="AH102" s="156"/>
      <c r="AI102" s="156"/>
      <c r="AJ102" s="156"/>
    </row>
    <row r="103" spans="1:36" s="157" customFormat="1" ht="42.75" customHeight="1" outlineLevel="1" x14ac:dyDescent="0.25">
      <c r="A103" s="258" t="s">
        <v>217</v>
      </c>
      <c r="B103" s="152"/>
      <c r="C103" s="317"/>
      <c r="D103" s="241" t="s">
        <v>135</v>
      </c>
      <c r="E103" s="14" t="s">
        <v>15</v>
      </c>
      <c r="F103" s="14">
        <v>117.84</v>
      </c>
      <c r="G103" s="14">
        <v>117.88</v>
      </c>
      <c r="H103" s="14">
        <v>117.88</v>
      </c>
      <c r="I103" s="11">
        <f t="shared" si="101"/>
        <v>353.6</v>
      </c>
      <c r="J103" s="147"/>
      <c r="K103" s="158"/>
      <c r="L103" s="159"/>
      <c r="M103" s="89">
        <f t="shared" si="102"/>
        <v>0</v>
      </c>
      <c r="N103" s="90">
        <f t="shared" si="103"/>
        <v>0</v>
      </c>
      <c r="O103" s="91">
        <f t="shared" si="104"/>
        <v>0</v>
      </c>
      <c r="P103" s="92">
        <f t="shared" si="105"/>
        <v>0</v>
      </c>
      <c r="Q103" s="154"/>
      <c r="R103" s="155"/>
      <c r="S103" s="156"/>
      <c r="T103" s="156"/>
      <c r="U103" s="156"/>
      <c r="V103" s="156"/>
      <c r="W103" s="156"/>
      <c r="X103" s="156"/>
      <c r="Y103" s="156"/>
      <c r="Z103" s="156"/>
      <c r="AA103" s="156"/>
      <c r="AB103" s="156"/>
      <c r="AC103" s="156"/>
      <c r="AD103" s="156"/>
      <c r="AE103" s="156"/>
      <c r="AF103" s="156"/>
      <c r="AG103" s="156"/>
      <c r="AH103" s="156"/>
      <c r="AI103" s="156"/>
      <c r="AJ103" s="156"/>
    </row>
    <row r="104" spans="1:36" s="157" customFormat="1" ht="36" customHeight="1" outlineLevel="1" x14ac:dyDescent="0.25">
      <c r="A104" s="258" t="s">
        <v>218</v>
      </c>
      <c r="B104" s="152"/>
      <c r="C104" s="315" t="s">
        <v>144</v>
      </c>
      <c r="D104" s="241" t="s">
        <v>99</v>
      </c>
      <c r="E104" s="14" t="s">
        <v>15</v>
      </c>
      <c r="F104" s="14">
        <v>68.53</v>
      </c>
      <c r="G104" s="14">
        <v>23.96</v>
      </c>
      <c r="H104" s="14">
        <v>69.31</v>
      </c>
      <c r="I104" s="11">
        <f t="shared" si="101"/>
        <v>161.80000000000001</v>
      </c>
      <c r="J104" s="245">
        <v>1.04</v>
      </c>
      <c r="K104" s="158"/>
      <c r="L104" s="159">
        <v>0</v>
      </c>
      <c r="M104" s="89">
        <f t="shared" ref="M104:M110" si="106">K104+L104</f>
        <v>0</v>
      </c>
      <c r="N104" s="90">
        <f t="shared" ref="N104:N110" si="107">K104*I104</f>
        <v>0</v>
      </c>
      <c r="O104" s="91">
        <f t="shared" ref="O104:O110" si="108">L104*I104</f>
        <v>0</v>
      </c>
      <c r="P104" s="92">
        <f t="shared" ref="P104:P110" si="109">O104+N104</f>
        <v>0</v>
      </c>
      <c r="Q104" s="154"/>
      <c r="R104" s="155"/>
      <c r="S104" s="156"/>
      <c r="T104" s="156"/>
      <c r="U104" s="156"/>
      <c r="V104" s="156"/>
      <c r="W104" s="156"/>
      <c r="X104" s="156"/>
      <c r="Y104" s="156"/>
      <c r="Z104" s="156"/>
      <c r="AA104" s="156"/>
      <c r="AB104" s="156"/>
      <c r="AC104" s="156"/>
      <c r="AD104" s="156"/>
      <c r="AE104" s="156"/>
      <c r="AF104" s="156"/>
      <c r="AG104" s="156"/>
      <c r="AH104" s="156"/>
      <c r="AI104" s="156"/>
      <c r="AJ104" s="156"/>
    </row>
    <row r="105" spans="1:36" s="157" customFormat="1" ht="56.25" customHeight="1" outlineLevel="1" x14ac:dyDescent="0.25">
      <c r="A105" s="258" t="s">
        <v>219</v>
      </c>
      <c r="B105" s="152"/>
      <c r="C105" s="317"/>
      <c r="D105" s="246" t="s">
        <v>109</v>
      </c>
      <c r="E105" s="14" t="s">
        <v>15</v>
      </c>
      <c r="F105" s="14">
        <v>12.29</v>
      </c>
      <c r="G105" s="14"/>
      <c r="H105" s="14">
        <v>12.29</v>
      </c>
      <c r="I105" s="11">
        <f t="shared" si="101"/>
        <v>24.58</v>
      </c>
      <c r="J105" s="147"/>
      <c r="K105" s="158"/>
      <c r="L105" s="159"/>
      <c r="M105" s="89">
        <f t="shared" si="106"/>
        <v>0</v>
      </c>
      <c r="N105" s="90">
        <f t="shared" si="107"/>
        <v>0</v>
      </c>
      <c r="O105" s="91">
        <f t="shared" si="108"/>
        <v>0</v>
      </c>
      <c r="P105" s="92">
        <f t="shared" si="109"/>
        <v>0</v>
      </c>
      <c r="Q105" s="154"/>
      <c r="R105" s="155"/>
      <c r="S105" s="156"/>
      <c r="T105" s="156"/>
      <c r="U105" s="156"/>
      <c r="V105" s="156"/>
      <c r="W105" s="156"/>
      <c r="X105" s="156"/>
      <c r="Y105" s="156"/>
      <c r="Z105" s="156"/>
      <c r="AA105" s="156"/>
      <c r="AB105" s="156"/>
      <c r="AC105" s="156"/>
      <c r="AD105" s="156"/>
      <c r="AE105" s="156"/>
      <c r="AF105" s="156"/>
      <c r="AG105" s="156"/>
      <c r="AH105" s="156"/>
      <c r="AI105" s="156"/>
      <c r="AJ105" s="156"/>
    </row>
    <row r="106" spans="1:36" s="157" customFormat="1" ht="47.25" customHeight="1" outlineLevel="1" x14ac:dyDescent="0.25">
      <c r="A106" s="258" t="s">
        <v>220</v>
      </c>
      <c r="B106" s="152"/>
      <c r="C106" s="315" t="s">
        <v>143</v>
      </c>
      <c r="D106" s="6" t="s">
        <v>92</v>
      </c>
      <c r="E106" s="14" t="s">
        <v>15</v>
      </c>
      <c r="F106" s="14">
        <v>123.09</v>
      </c>
      <c r="G106" s="14">
        <v>123.01</v>
      </c>
      <c r="H106" s="14">
        <v>123.01</v>
      </c>
      <c r="I106" s="11">
        <f t="shared" si="101"/>
        <v>369.11</v>
      </c>
      <c r="J106" s="147"/>
      <c r="K106" s="158"/>
      <c r="L106" s="159"/>
      <c r="M106" s="89">
        <f t="shared" si="106"/>
        <v>0</v>
      </c>
      <c r="N106" s="90">
        <f t="shared" si="107"/>
        <v>0</v>
      </c>
      <c r="O106" s="91">
        <f t="shared" si="108"/>
        <v>0</v>
      </c>
      <c r="P106" s="92">
        <f t="shared" si="109"/>
        <v>0</v>
      </c>
      <c r="Q106" s="154"/>
      <c r="R106" s="155"/>
      <c r="S106" s="156"/>
      <c r="T106" s="156"/>
      <c r="U106" s="156"/>
      <c r="V106" s="156"/>
      <c r="W106" s="156"/>
      <c r="X106" s="156"/>
      <c r="Y106" s="156"/>
      <c r="Z106" s="156"/>
      <c r="AA106" s="156"/>
      <c r="AB106" s="156"/>
      <c r="AC106" s="156"/>
      <c r="AD106" s="156"/>
      <c r="AE106" s="156"/>
      <c r="AF106" s="156"/>
      <c r="AG106" s="156"/>
      <c r="AH106" s="156"/>
      <c r="AI106" s="156"/>
      <c r="AJ106" s="156"/>
    </row>
    <row r="107" spans="1:36" s="157" customFormat="1" ht="47.25" customHeight="1" outlineLevel="1" x14ac:dyDescent="0.25">
      <c r="A107" s="258" t="s">
        <v>221</v>
      </c>
      <c r="B107" s="152"/>
      <c r="C107" s="316"/>
      <c r="D107" s="6" t="s">
        <v>110</v>
      </c>
      <c r="E107" s="14" t="s">
        <v>15</v>
      </c>
      <c r="F107" s="14">
        <v>128.24</v>
      </c>
      <c r="G107" s="14">
        <v>126.8</v>
      </c>
      <c r="H107" s="14">
        <v>128.24</v>
      </c>
      <c r="I107" s="11">
        <f t="shared" si="101"/>
        <v>383.28</v>
      </c>
      <c r="J107" s="147"/>
      <c r="K107" s="158"/>
      <c r="L107" s="159"/>
      <c r="M107" s="89">
        <f t="shared" si="106"/>
        <v>0</v>
      </c>
      <c r="N107" s="90">
        <f t="shared" si="107"/>
        <v>0</v>
      </c>
      <c r="O107" s="91">
        <f t="shared" si="108"/>
        <v>0</v>
      </c>
      <c r="P107" s="92">
        <f t="shared" si="109"/>
        <v>0</v>
      </c>
      <c r="Q107" s="154"/>
      <c r="R107" s="155"/>
      <c r="S107" s="156"/>
      <c r="T107" s="156"/>
      <c r="U107" s="156"/>
      <c r="V107" s="156"/>
      <c r="W107" s="156"/>
      <c r="X107" s="156"/>
      <c r="Y107" s="156"/>
      <c r="Z107" s="156"/>
      <c r="AA107" s="156"/>
      <c r="AB107" s="156"/>
      <c r="AC107" s="156"/>
      <c r="AD107" s="156"/>
      <c r="AE107" s="156"/>
      <c r="AF107" s="156"/>
      <c r="AG107" s="156"/>
      <c r="AH107" s="156"/>
      <c r="AI107" s="156"/>
      <c r="AJ107" s="156"/>
    </row>
    <row r="108" spans="1:36" s="157" customFormat="1" ht="47.25" customHeight="1" outlineLevel="1" x14ac:dyDescent="0.25">
      <c r="A108" s="258" t="s">
        <v>222</v>
      </c>
      <c r="B108" s="152"/>
      <c r="C108" s="317"/>
      <c r="D108" s="16" t="s">
        <v>136</v>
      </c>
      <c r="E108" s="14" t="s">
        <v>15</v>
      </c>
      <c r="F108" s="14">
        <v>128.24</v>
      </c>
      <c r="G108" s="14">
        <v>126.8</v>
      </c>
      <c r="H108" s="14">
        <v>128.24</v>
      </c>
      <c r="I108" s="11">
        <f t="shared" si="101"/>
        <v>383.28</v>
      </c>
      <c r="J108" s="147"/>
      <c r="K108" s="158"/>
      <c r="L108" s="159"/>
      <c r="M108" s="89">
        <f t="shared" si="106"/>
        <v>0</v>
      </c>
      <c r="N108" s="90">
        <f t="shared" si="107"/>
        <v>0</v>
      </c>
      <c r="O108" s="91">
        <f t="shared" si="108"/>
        <v>0</v>
      </c>
      <c r="P108" s="92">
        <f t="shared" si="109"/>
        <v>0</v>
      </c>
      <c r="Q108" s="154"/>
      <c r="R108" s="155"/>
      <c r="S108" s="156"/>
      <c r="T108" s="156"/>
      <c r="U108" s="156"/>
      <c r="V108" s="156"/>
      <c r="W108" s="156"/>
      <c r="X108" s="156"/>
      <c r="Y108" s="156"/>
      <c r="Z108" s="156"/>
      <c r="AA108" s="156"/>
      <c r="AB108" s="156"/>
      <c r="AC108" s="156"/>
      <c r="AD108" s="156"/>
      <c r="AE108" s="156"/>
      <c r="AF108" s="156"/>
      <c r="AG108" s="156"/>
      <c r="AH108" s="156"/>
      <c r="AI108" s="156"/>
      <c r="AJ108" s="156"/>
    </row>
    <row r="109" spans="1:36" s="157" customFormat="1" ht="47.25" customHeight="1" outlineLevel="1" x14ac:dyDescent="0.25">
      <c r="A109" s="258" t="s">
        <v>223</v>
      </c>
      <c r="B109" s="152"/>
      <c r="C109" s="315" t="s">
        <v>137</v>
      </c>
      <c r="D109" s="9" t="s">
        <v>92</v>
      </c>
      <c r="E109" s="11" t="s">
        <v>15</v>
      </c>
      <c r="F109" s="14">
        <v>57.97</v>
      </c>
      <c r="G109" s="14"/>
      <c r="H109" s="14"/>
      <c r="I109" s="11">
        <f t="shared" si="101"/>
        <v>57.97</v>
      </c>
      <c r="J109" s="147"/>
      <c r="K109" s="158"/>
      <c r="L109" s="159"/>
      <c r="M109" s="89">
        <f t="shared" si="106"/>
        <v>0</v>
      </c>
      <c r="N109" s="90">
        <f t="shared" si="107"/>
        <v>0</v>
      </c>
      <c r="O109" s="91">
        <f t="shared" si="108"/>
        <v>0</v>
      </c>
      <c r="P109" s="92">
        <f t="shared" si="109"/>
        <v>0</v>
      </c>
      <c r="Q109" s="154"/>
      <c r="R109" s="155"/>
      <c r="S109" s="156"/>
      <c r="T109" s="156"/>
      <c r="U109" s="156"/>
      <c r="V109" s="156"/>
      <c r="W109" s="156"/>
      <c r="X109" s="156"/>
      <c r="Y109" s="156"/>
      <c r="Z109" s="156"/>
      <c r="AA109" s="156"/>
      <c r="AB109" s="156"/>
      <c r="AC109" s="156"/>
      <c r="AD109" s="156"/>
      <c r="AE109" s="156"/>
      <c r="AF109" s="156"/>
      <c r="AG109" s="156"/>
      <c r="AH109" s="156"/>
      <c r="AI109" s="156"/>
      <c r="AJ109" s="156"/>
    </row>
    <row r="110" spans="1:36" s="157" customFormat="1" ht="37.5" customHeight="1" outlineLevel="1" x14ac:dyDescent="0.25">
      <c r="A110" s="258" t="s">
        <v>224</v>
      </c>
      <c r="B110" s="152"/>
      <c r="C110" s="316"/>
      <c r="D110" s="246" t="s">
        <v>138</v>
      </c>
      <c r="E110" s="14" t="s">
        <v>15</v>
      </c>
      <c r="F110" s="14">
        <v>37.08</v>
      </c>
      <c r="G110" s="14"/>
      <c r="H110" s="14"/>
      <c r="I110" s="11">
        <f t="shared" si="101"/>
        <v>37.08</v>
      </c>
      <c r="J110" s="147"/>
      <c r="K110" s="158"/>
      <c r="L110" s="159"/>
      <c r="M110" s="89">
        <f t="shared" si="106"/>
        <v>0</v>
      </c>
      <c r="N110" s="90">
        <f t="shared" si="107"/>
        <v>0</v>
      </c>
      <c r="O110" s="91">
        <f t="shared" si="108"/>
        <v>0</v>
      </c>
      <c r="P110" s="92">
        <f t="shared" si="109"/>
        <v>0</v>
      </c>
      <c r="Q110" s="154"/>
      <c r="R110" s="155"/>
      <c r="S110" s="156"/>
      <c r="T110" s="156"/>
      <c r="U110" s="156"/>
      <c r="V110" s="156"/>
      <c r="W110" s="156"/>
      <c r="X110" s="156"/>
      <c r="Y110" s="156"/>
      <c r="Z110" s="156"/>
      <c r="AA110" s="156"/>
      <c r="AB110" s="156"/>
      <c r="AC110" s="156"/>
      <c r="AD110" s="156"/>
      <c r="AE110" s="156"/>
      <c r="AF110" s="156"/>
      <c r="AG110" s="156"/>
      <c r="AH110" s="156"/>
      <c r="AI110" s="156"/>
      <c r="AJ110" s="156"/>
    </row>
    <row r="111" spans="1:36" s="157" customFormat="1" ht="37.5" customHeight="1" outlineLevel="1" x14ac:dyDescent="0.25">
      <c r="A111" s="258" t="s">
        <v>225</v>
      </c>
      <c r="B111" s="152"/>
      <c r="C111" s="316"/>
      <c r="D111" s="247" t="s">
        <v>139</v>
      </c>
      <c r="E111" s="14" t="s">
        <v>15</v>
      </c>
      <c r="F111" s="14">
        <v>14.14</v>
      </c>
      <c r="G111" s="14"/>
      <c r="H111" s="14"/>
      <c r="I111" s="11">
        <f t="shared" si="101"/>
        <v>14.14</v>
      </c>
      <c r="J111" s="147"/>
      <c r="K111" s="158"/>
      <c r="L111" s="159"/>
      <c r="M111" s="89">
        <f t="shared" ref="M111:M118" si="110">K111+L111</f>
        <v>0</v>
      </c>
      <c r="N111" s="90">
        <f t="shared" ref="N111:N118" si="111">K111*I111</f>
        <v>0</v>
      </c>
      <c r="O111" s="91">
        <f t="shared" ref="O111:O118" si="112">L111*I111</f>
        <v>0</v>
      </c>
      <c r="P111" s="92">
        <f t="shared" ref="P111:P118" si="113">O111+N111</f>
        <v>0</v>
      </c>
      <c r="Q111" s="154"/>
      <c r="R111" s="155"/>
      <c r="S111" s="156"/>
      <c r="T111" s="156"/>
      <c r="U111" s="156"/>
      <c r="V111" s="156"/>
      <c r="W111" s="156"/>
      <c r="X111" s="156"/>
      <c r="Y111" s="156"/>
      <c r="Z111" s="156"/>
      <c r="AA111" s="156"/>
      <c r="AB111" s="156"/>
      <c r="AC111" s="156"/>
      <c r="AD111" s="156"/>
      <c r="AE111" s="156"/>
      <c r="AF111" s="156"/>
      <c r="AG111" s="156"/>
      <c r="AH111" s="156"/>
      <c r="AI111" s="156"/>
      <c r="AJ111" s="156"/>
    </row>
    <row r="112" spans="1:36" s="157" customFormat="1" ht="47.25" customHeight="1" outlineLevel="1" x14ac:dyDescent="0.25">
      <c r="A112" s="258" t="s">
        <v>226</v>
      </c>
      <c r="B112" s="152"/>
      <c r="C112" s="317"/>
      <c r="D112" s="246" t="s">
        <v>109</v>
      </c>
      <c r="E112" s="14" t="s">
        <v>15</v>
      </c>
      <c r="F112" s="14">
        <v>10.37</v>
      </c>
      <c r="G112" s="14"/>
      <c r="H112" s="14"/>
      <c r="I112" s="11">
        <f t="shared" si="101"/>
        <v>10.37</v>
      </c>
      <c r="J112" s="147"/>
      <c r="K112" s="158"/>
      <c r="L112" s="159"/>
      <c r="M112" s="89">
        <f t="shared" si="110"/>
        <v>0</v>
      </c>
      <c r="N112" s="90">
        <f t="shared" si="111"/>
        <v>0</v>
      </c>
      <c r="O112" s="91">
        <f t="shared" si="112"/>
        <v>0</v>
      </c>
      <c r="P112" s="92">
        <f t="shared" si="113"/>
        <v>0</v>
      </c>
      <c r="Q112" s="154"/>
      <c r="R112" s="155"/>
      <c r="S112" s="156"/>
      <c r="T112" s="156"/>
      <c r="U112" s="156"/>
      <c r="V112" s="156"/>
      <c r="W112" s="156"/>
      <c r="X112" s="156"/>
      <c r="Y112" s="156"/>
      <c r="Z112" s="156"/>
      <c r="AA112" s="156"/>
      <c r="AB112" s="156"/>
      <c r="AC112" s="156"/>
      <c r="AD112" s="156"/>
      <c r="AE112" s="156"/>
      <c r="AF112" s="156"/>
      <c r="AG112" s="156"/>
      <c r="AH112" s="156"/>
      <c r="AI112" s="156"/>
      <c r="AJ112" s="156"/>
    </row>
    <row r="113" spans="1:36" s="157" customFormat="1" ht="47.25" customHeight="1" outlineLevel="1" x14ac:dyDescent="0.25">
      <c r="A113" s="258" t="s">
        <v>227</v>
      </c>
      <c r="B113" s="152"/>
      <c r="C113" s="315" t="s">
        <v>145</v>
      </c>
      <c r="D113" s="9" t="s">
        <v>140</v>
      </c>
      <c r="E113" s="14" t="s">
        <v>15</v>
      </c>
      <c r="F113" s="14">
        <v>71.3</v>
      </c>
      <c r="G113" s="14"/>
      <c r="H113" s="14">
        <v>83.31</v>
      </c>
      <c r="I113" s="11">
        <f t="shared" si="101"/>
        <v>154.61000000000001</v>
      </c>
      <c r="J113" s="147"/>
      <c r="K113" s="158"/>
      <c r="L113" s="159"/>
      <c r="M113" s="89">
        <f t="shared" si="110"/>
        <v>0</v>
      </c>
      <c r="N113" s="90">
        <f t="shared" si="111"/>
        <v>0</v>
      </c>
      <c r="O113" s="91">
        <f t="shared" si="112"/>
        <v>0</v>
      </c>
      <c r="P113" s="92">
        <f t="shared" si="113"/>
        <v>0</v>
      </c>
      <c r="Q113" s="154"/>
      <c r="R113" s="155"/>
      <c r="S113" s="156"/>
      <c r="T113" s="156"/>
      <c r="U113" s="156"/>
      <c r="V113" s="156"/>
      <c r="W113" s="156"/>
      <c r="X113" s="156"/>
      <c r="Y113" s="156"/>
      <c r="Z113" s="156"/>
      <c r="AA113" s="156"/>
      <c r="AB113" s="156"/>
      <c r="AC113" s="156"/>
      <c r="AD113" s="156"/>
      <c r="AE113" s="156"/>
      <c r="AF113" s="156"/>
      <c r="AG113" s="156"/>
      <c r="AH113" s="156"/>
      <c r="AI113" s="156"/>
      <c r="AJ113" s="156"/>
    </row>
    <row r="114" spans="1:36" s="157" customFormat="1" ht="36" customHeight="1" outlineLevel="1" x14ac:dyDescent="0.25">
      <c r="A114" s="258" t="s">
        <v>228</v>
      </c>
      <c r="B114" s="152"/>
      <c r="C114" s="316"/>
      <c r="D114" s="9" t="s">
        <v>141</v>
      </c>
      <c r="E114" s="14" t="s">
        <v>15</v>
      </c>
      <c r="F114" s="14">
        <v>71.3</v>
      </c>
      <c r="G114" s="14"/>
      <c r="H114" s="14">
        <v>83.31</v>
      </c>
      <c r="I114" s="11">
        <f t="shared" si="101"/>
        <v>154.61000000000001</v>
      </c>
      <c r="J114" s="147"/>
      <c r="K114" s="158"/>
      <c r="L114" s="159"/>
      <c r="M114" s="89">
        <f t="shared" si="110"/>
        <v>0</v>
      </c>
      <c r="N114" s="90">
        <f t="shared" si="111"/>
        <v>0</v>
      </c>
      <c r="O114" s="91">
        <f t="shared" si="112"/>
        <v>0</v>
      </c>
      <c r="P114" s="92">
        <f t="shared" si="113"/>
        <v>0</v>
      </c>
      <c r="Q114" s="154"/>
      <c r="R114" s="155"/>
      <c r="S114" s="156"/>
      <c r="T114" s="156"/>
      <c r="U114" s="156"/>
      <c r="V114" s="156"/>
      <c r="W114" s="156"/>
      <c r="X114" s="156"/>
      <c r="Y114" s="156"/>
      <c r="Z114" s="156"/>
      <c r="AA114" s="156"/>
      <c r="AB114" s="156"/>
      <c r="AC114" s="156"/>
      <c r="AD114" s="156"/>
      <c r="AE114" s="156"/>
      <c r="AF114" s="156"/>
      <c r="AG114" s="156"/>
      <c r="AH114" s="156"/>
      <c r="AI114" s="156"/>
      <c r="AJ114" s="156"/>
    </row>
    <row r="115" spans="1:36" s="157" customFormat="1" ht="36" customHeight="1" outlineLevel="1" x14ac:dyDescent="0.25">
      <c r="A115" s="258" t="s">
        <v>229</v>
      </c>
      <c r="B115" s="152"/>
      <c r="C115" s="316"/>
      <c r="D115" s="246" t="s">
        <v>138</v>
      </c>
      <c r="E115" s="248" t="s">
        <v>15</v>
      </c>
      <c r="F115" s="14">
        <v>54.47</v>
      </c>
      <c r="G115" s="14"/>
      <c r="H115" s="14">
        <v>74.760000000000005</v>
      </c>
      <c r="I115" s="11">
        <f t="shared" si="101"/>
        <v>129.22999999999999</v>
      </c>
      <c r="J115" s="147"/>
      <c r="K115" s="158"/>
      <c r="L115" s="159"/>
      <c r="M115" s="89">
        <f t="shared" si="110"/>
        <v>0</v>
      </c>
      <c r="N115" s="90">
        <f t="shared" si="111"/>
        <v>0</v>
      </c>
      <c r="O115" s="91">
        <f t="shared" si="112"/>
        <v>0</v>
      </c>
      <c r="P115" s="92">
        <f t="shared" si="113"/>
        <v>0</v>
      </c>
      <c r="Q115" s="154"/>
      <c r="R115" s="155"/>
      <c r="S115" s="156"/>
      <c r="T115" s="156"/>
      <c r="U115" s="156"/>
      <c r="V115" s="156"/>
      <c r="W115" s="156"/>
      <c r="X115" s="156"/>
      <c r="Y115" s="156"/>
      <c r="Z115" s="156"/>
      <c r="AA115" s="156"/>
      <c r="AB115" s="156"/>
      <c r="AC115" s="156"/>
      <c r="AD115" s="156"/>
      <c r="AE115" s="156"/>
      <c r="AF115" s="156"/>
      <c r="AG115" s="156"/>
      <c r="AH115" s="156"/>
      <c r="AI115" s="156"/>
      <c r="AJ115" s="156"/>
    </row>
    <row r="116" spans="1:36" s="157" customFormat="1" ht="36" customHeight="1" outlineLevel="1" x14ac:dyDescent="0.25">
      <c r="A116" s="258" t="s">
        <v>230</v>
      </c>
      <c r="B116" s="152"/>
      <c r="C116" s="316"/>
      <c r="D116" s="247" t="s">
        <v>139</v>
      </c>
      <c r="E116" s="249" t="s">
        <v>15</v>
      </c>
      <c r="F116" s="14">
        <v>22.85</v>
      </c>
      <c r="G116" s="14"/>
      <c r="H116" s="14">
        <v>20.43</v>
      </c>
      <c r="I116" s="11">
        <f t="shared" si="101"/>
        <v>43.28</v>
      </c>
      <c r="J116" s="147"/>
      <c r="K116" s="158"/>
      <c r="L116" s="159"/>
      <c r="M116" s="89">
        <f t="shared" si="110"/>
        <v>0</v>
      </c>
      <c r="N116" s="90">
        <f t="shared" si="111"/>
        <v>0</v>
      </c>
      <c r="O116" s="91">
        <f t="shared" si="112"/>
        <v>0</v>
      </c>
      <c r="P116" s="92">
        <f t="shared" si="113"/>
        <v>0</v>
      </c>
      <c r="Q116" s="154"/>
      <c r="R116" s="155"/>
      <c r="S116" s="156"/>
      <c r="T116" s="156"/>
      <c r="U116" s="156"/>
      <c r="V116" s="156"/>
      <c r="W116" s="156"/>
      <c r="X116" s="156"/>
      <c r="Y116" s="156"/>
      <c r="Z116" s="156"/>
      <c r="AA116" s="156"/>
      <c r="AB116" s="156"/>
      <c r="AC116" s="156"/>
      <c r="AD116" s="156"/>
      <c r="AE116" s="156"/>
      <c r="AF116" s="156"/>
      <c r="AG116" s="156"/>
      <c r="AH116" s="156"/>
      <c r="AI116" s="156"/>
      <c r="AJ116" s="156"/>
    </row>
    <row r="117" spans="1:36" s="157" customFormat="1" ht="47.25" customHeight="1" outlineLevel="1" x14ac:dyDescent="0.25">
      <c r="A117" s="258" t="s">
        <v>231</v>
      </c>
      <c r="B117" s="152"/>
      <c r="C117" s="317"/>
      <c r="D117" s="246" t="s">
        <v>109</v>
      </c>
      <c r="E117" s="14" t="s">
        <v>15</v>
      </c>
      <c r="F117" s="14">
        <v>9.99</v>
      </c>
      <c r="G117" s="14"/>
      <c r="H117" s="14">
        <v>18.350000000000001</v>
      </c>
      <c r="I117" s="11">
        <f t="shared" si="101"/>
        <v>28.34</v>
      </c>
      <c r="J117" s="147"/>
      <c r="K117" s="158"/>
      <c r="L117" s="159"/>
      <c r="M117" s="89">
        <f t="shared" si="110"/>
        <v>0</v>
      </c>
      <c r="N117" s="90">
        <f t="shared" si="111"/>
        <v>0</v>
      </c>
      <c r="O117" s="91">
        <f t="shared" si="112"/>
        <v>0</v>
      </c>
      <c r="P117" s="92">
        <f t="shared" si="113"/>
        <v>0</v>
      </c>
      <c r="Q117" s="154"/>
      <c r="R117" s="155"/>
      <c r="S117" s="156"/>
      <c r="T117" s="156"/>
      <c r="U117" s="156"/>
      <c r="V117" s="156"/>
      <c r="W117" s="156"/>
      <c r="X117" s="156"/>
      <c r="Y117" s="156"/>
      <c r="Z117" s="156"/>
      <c r="AA117" s="156"/>
      <c r="AB117" s="156"/>
      <c r="AC117" s="156"/>
      <c r="AD117" s="156"/>
      <c r="AE117" s="156"/>
      <c r="AF117" s="156"/>
      <c r="AG117" s="156"/>
      <c r="AH117" s="156"/>
      <c r="AI117" s="156"/>
      <c r="AJ117" s="156"/>
    </row>
    <row r="118" spans="1:36" s="157" customFormat="1" ht="63" customHeight="1" outlineLevel="1" x14ac:dyDescent="0.25">
      <c r="A118" s="258" t="s">
        <v>232</v>
      </c>
      <c r="B118" s="152"/>
      <c r="C118" s="243" t="s">
        <v>146</v>
      </c>
      <c r="D118" s="241" t="s">
        <v>292</v>
      </c>
      <c r="E118" s="14" t="s">
        <v>15</v>
      </c>
      <c r="F118" s="14">
        <v>22.5</v>
      </c>
      <c r="G118" s="14"/>
      <c r="H118" s="14">
        <v>43.86</v>
      </c>
      <c r="I118" s="11">
        <f t="shared" si="101"/>
        <v>66.36</v>
      </c>
      <c r="J118" s="245">
        <v>1.04</v>
      </c>
      <c r="K118" s="158"/>
      <c r="L118" s="159">
        <v>0</v>
      </c>
      <c r="M118" s="89">
        <f t="shared" si="110"/>
        <v>0</v>
      </c>
      <c r="N118" s="90">
        <f t="shared" si="111"/>
        <v>0</v>
      </c>
      <c r="O118" s="91">
        <f t="shared" si="112"/>
        <v>0</v>
      </c>
      <c r="P118" s="92">
        <f t="shared" si="113"/>
        <v>0</v>
      </c>
      <c r="Q118" s="154"/>
      <c r="R118" s="155"/>
      <c r="S118" s="156"/>
      <c r="T118" s="156"/>
      <c r="U118" s="156"/>
      <c r="V118" s="156"/>
      <c r="W118" s="156"/>
      <c r="X118" s="156"/>
      <c r="Y118" s="156"/>
      <c r="Z118" s="156"/>
      <c r="AA118" s="156"/>
      <c r="AB118" s="156"/>
      <c r="AC118" s="156"/>
      <c r="AD118" s="156"/>
      <c r="AE118" s="156"/>
      <c r="AF118" s="156"/>
      <c r="AG118" s="156"/>
      <c r="AH118" s="156"/>
      <c r="AI118" s="156"/>
      <c r="AJ118" s="156"/>
    </row>
    <row r="119" spans="1:36" s="70" customFormat="1" ht="24" customHeight="1" x14ac:dyDescent="0.25">
      <c r="A119" s="253" t="s">
        <v>233</v>
      </c>
      <c r="B119" s="72"/>
      <c r="C119" s="73" t="s">
        <v>84</v>
      </c>
      <c r="D119" s="145"/>
      <c r="E119" s="75"/>
      <c r="F119" s="75"/>
      <c r="G119" s="75"/>
      <c r="H119" s="75"/>
      <c r="I119" s="75"/>
      <c r="J119" s="76"/>
      <c r="K119" s="77"/>
      <c r="L119" s="78"/>
      <c r="M119" s="79"/>
      <c r="N119" s="80">
        <f>SUM(N120:N126)</f>
        <v>0</v>
      </c>
      <c r="O119" s="81">
        <f>SUM(O120:O126)</f>
        <v>0</v>
      </c>
      <c r="P119" s="82">
        <f>O119+N119</f>
        <v>0</v>
      </c>
      <c r="Q119" s="83"/>
      <c r="R119" s="26"/>
    </row>
    <row r="120" spans="1:36" s="157" customFormat="1" ht="52.5" customHeight="1" outlineLevel="1" x14ac:dyDescent="0.25">
      <c r="A120" s="258" t="s">
        <v>234</v>
      </c>
      <c r="B120" s="152"/>
      <c r="C120" s="315" t="s">
        <v>308</v>
      </c>
      <c r="D120" s="9" t="s">
        <v>309</v>
      </c>
      <c r="E120" s="14" t="s">
        <v>15</v>
      </c>
      <c r="F120" s="14">
        <f>F121+F122</f>
        <v>558.09</v>
      </c>
      <c r="G120" s="14">
        <f>G121+G122</f>
        <v>592.73</v>
      </c>
      <c r="H120" s="14">
        <f>H121+H122</f>
        <v>566.52</v>
      </c>
      <c r="I120" s="11">
        <f t="shared" si="88"/>
        <v>1717.34</v>
      </c>
      <c r="J120" s="147"/>
      <c r="K120" s="158"/>
      <c r="L120" s="159"/>
      <c r="M120" s="89">
        <f t="shared" ref="M120:M121" si="114">K120+L120</f>
        <v>0</v>
      </c>
      <c r="N120" s="90">
        <f t="shared" ref="N120:N121" si="115">K120*I120</f>
        <v>0</v>
      </c>
      <c r="O120" s="91">
        <f t="shared" ref="O120:O121" si="116">L120*I120</f>
        <v>0</v>
      </c>
      <c r="P120" s="92">
        <f t="shared" ref="P120:P121" si="117">O120+N120</f>
        <v>0</v>
      </c>
      <c r="Q120" s="154"/>
      <c r="R120" s="155"/>
      <c r="S120" s="156"/>
      <c r="T120" s="156"/>
      <c r="U120" s="156"/>
      <c r="V120" s="156"/>
      <c r="W120" s="156"/>
      <c r="X120" s="156"/>
      <c r="Y120" s="156"/>
      <c r="Z120" s="156"/>
      <c r="AA120" s="156"/>
      <c r="AB120" s="156"/>
      <c r="AC120" s="156"/>
      <c r="AD120" s="156"/>
      <c r="AE120" s="156"/>
      <c r="AF120" s="156"/>
      <c r="AG120" s="156"/>
      <c r="AH120" s="156"/>
      <c r="AI120" s="156"/>
      <c r="AJ120" s="156"/>
    </row>
    <row r="121" spans="1:36" s="157" customFormat="1" ht="30.75" customHeight="1" outlineLevel="1" x14ac:dyDescent="0.25">
      <c r="A121" s="258" t="s">
        <v>235</v>
      </c>
      <c r="B121" s="152"/>
      <c r="C121" s="316"/>
      <c r="D121" s="6" t="s">
        <v>124</v>
      </c>
      <c r="E121" s="14" t="s">
        <v>15</v>
      </c>
      <c r="F121" s="14">
        <v>364.44</v>
      </c>
      <c r="G121" s="14">
        <v>355.79</v>
      </c>
      <c r="H121" s="14">
        <v>362.41</v>
      </c>
      <c r="I121" s="11">
        <f t="shared" si="88"/>
        <v>1082.6400000000001</v>
      </c>
      <c r="J121" s="147"/>
      <c r="K121" s="158"/>
      <c r="L121" s="159"/>
      <c r="M121" s="89">
        <f t="shared" si="114"/>
        <v>0</v>
      </c>
      <c r="N121" s="90">
        <f t="shared" si="115"/>
        <v>0</v>
      </c>
      <c r="O121" s="91">
        <f t="shared" si="116"/>
        <v>0</v>
      </c>
      <c r="P121" s="92">
        <f t="shared" si="117"/>
        <v>0</v>
      </c>
      <c r="Q121" s="154"/>
      <c r="R121" s="155"/>
      <c r="S121" s="156"/>
      <c r="T121" s="156"/>
      <c r="U121" s="156"/>
      <c r="V121" s="156"/>
      <c r="W121" s="156"/>
      <c r="X121" s="156"/>
      <c r="Y121" s="156"/>
      <c r="Z121" s="156"/>
      <c r="AA121" s="156"/>
      <c r="AB121" s="156"/>
      <c r="AC121" s="156"/>
      <c r="AD121" s="156"/>
      <c r="AE121" s="156"/>
      <c r="AF121" s="156"/>
      <c r="AG121" s="156"/>
      <c r="AH121" s="156"/>
      <c r="AI121" s="156"/>
      <c r="AJ121" s="156"/>
    </row>
    <row r="122" spans="1:36" s="157" customFormat="1" ht="30.75" customHeight="1" outlineLevel="1" x14ac:dyDescent="0.25">
      <c r="A122" s="258" t="s">
        <v>236</v>
      </c>
      <c r="B122" s="152"/>
      <c r="C122" s="316"/>
      <c r="D122" s="124" t="s">
        <v>100</v>
      </c>
      <c r="E122" s="14" t="s">
        <v>15</v>
      </c>
      <c r="F122" s="14">
        <f>F123+F124</f>
        <v>193.65</v>
      </c>
      <c r="G122" s="14">
        <f>G123+G124</f>
        <v>236.94</v>
      </c>
      <c r="H122" s="14">
        <f>H123+H124</f>
        <v>204.11</v>
      </c>
      <c r="I122" s="11">
        <f t="shared" si="88"/>
        <v>634.70000000000005</v>
      </c>
      <c r="J122" s="147"/>
      <c r="K122" s="158"/>
      <c r="L122" s="159"/>
      <c r="M122" s="89">
        <f t="shared" ref="M122:M126" si="118">K122+L122</f>
        <v>0</v>
      </c>
      <c r="N122" s="90">
        <f t="shared" ref="N122:N126" si="119">K122*I122</f>
        <v>0</v>
      </c>
      <c r="O122" s="91">
        <f t="shared" ref="O122:O126" si="120">L122*I122</f>
        <v>0</v>
      </c>
      <c r="P122" s="92">
        <f t="shared" ref="P122:P126" si="121">O122+N122</f>
        <v>0</v>
      </c>
      <c r="Q122" s="154"/>
      <c r="R122" s="155"/>
      <c r="S122" s="156"/>
      <c r="T122" s="156"/>
      <c r="U122" s="156"/>
      <c r="V122" s="156"/>
      <c r="W122" s="156"/>
      <c r="X122" s="156"/>
      <c r="Y122" s="156"/>
      <c r="Z122" s="156"/>
      <c r="AA122" s="156"/>
      <c r="AB122" s="156"/>
      <c r="AC122" s="156"/>
      <c r="AD122" s="156"/>
      <c r="AE122" s="156"/>
      <c r="AF122" s="156"/>
      <c r="AG122" s="156"/>
      <c r="AH122" s="156"/>
      <c r="AI122" s="156"/>
      <c r="AJ122" s="156"/>
    </row>
    <row r="123" spans="1:36" s="157" customFormat="1" ht="45.75" customHeight="1" outlineLevel="1" x14ac:dyDescent="0.25">
      <c r="A123" s="258" t="s">
        <v>237</v>
      </c>
      <c r="B123" s="152"/>
      <c r="C123" s="316"/>
      <c r="D123" s="124" t="s">
        <v>125</v>
      </c>
      <c r="E123" s="14" t="s">
        <v>15</v>
      </c>
      <c r="F123" s="14">
        <v>48.65</v>
      </c>
      <c r="G123" s="14">
        <v>65.95</v>
      </c>
      <c r="H123" s="14">
        <v>54.47</v>
      </c>
      <c r="I123" s="11">
        <f t="shared" si="88"/>
        <v>169.07</v>
      </c>
      <c r="J123" s="147"/>
      <c r="K123" s="158"/>
      <c r="L123" s="159"/>
      <c r="M123" s="89">
        <f t="shared" si="118"/>
        <v>0</v>
      </c>
      <c r="N123" s="90">
        <f t="shared" si="119"/>
        <v>0</v>
      </c>
      <c r="O123" s="91">
        <f t="shared" si="120"/>
        <v>0</v>
      </c>
      <c r="P123" s="92">
        <f t="shared" si="121"/>
        <v>0</v>
      </c>
      <c r="Q123" s="154" t="s">
        <v>126</v>
      </c>
      <c r="R123" s="155"/>
      <c r="S123" s="156"/>
      <c r="T123" s="156"/>
      <c r="U123" s="156"/>
      <c r="V123" s="156"/>
      <c r="W123" s="156"/>
      <c r="X123" s="156"/>
      <c r="Y123" s="156"/>
      <c r="Z123" s="156"/>
      <c r="AA123" s="156"/>
      <c r="AB123" s="156"/>
      <c r="AC123" s="156"/>
      <c r="AD123" s="156"/>
      <c r="AE123" s="156"/>
      <c r="AF123" s="156"/>
      <c r="AG123" s="156"/>
      <c r="AH123" s="156"/>
      <c r="AI123" s="156"/>
      <c r="AJ123" s="156"/>
    </row>
    <row r="124" spans="1:36" s="157" customFormat="1" ht="45.75" customHeight="1" outlineLevel="1" x14ac:dyDescent="0.25">
      <c r="A124" s="258" t="s">
        <v>238</v>
      </c>
      <c r="B124" s="152"/>
      <c r="C124" s="317"/>
      <c r="D124" s="124" t="s">
        <v>122</v>
      </c>
      <c r="E124" s="14" t="s">
        <v>15</v>
      </c>
      <c r="F124" s="14">
        <v>145</v>
      </c>
      <c r="G124" s="14">
        <v>170.99</v>
      </c>
      <c r="H124" s="14">
        <v>149.63999999999999</v>
      </c>
      <c r="I124" s="11">
        <f t="shared" si="88"/>
        <v>465.63</v>
      </c>
      <c r="J124" s="147"/>
      <c r="K124" s="158"/>
      <c r="L124" s="159"/>
      <c r="M124" s="89">
        <f t="shared" si="118"/>
        <v>0</v>
      </c>
      <c r="N124" s="90">
        <f t="shared" si="119"/>
        <v>0</v>
      </c>
      <c r="O124" s="91">
        <f t="shared" si="120"/>
        <v>0</v>
      </c>
      <c r="P124" s="92">
        <f t="shared" si="121"/>
        <v>0</v>
      </c>
      <c r="Q124" s="154" t="s">
        <v>94</v>
      </c>
      <c r="R124" s="155"/>
      <c r="S124" s="156"/>
      <c r="T124" s="156"/>
      <c r="U124" s="156"/>
      <c r="V124" s="156"/>
      <c r="W124" s="156"/>
      <c r="X124" s="156"/>
      <c r="Y124" s="156"/>
      <c r="Z124" s="156"/>
      <c r="AA124" s="156"/>
      <c r="AB124" s="156"/>
      <c r="AC124" s="156"/>
      <c r="AD124" s="156"/>
      <c r="AE124" s="156"/>
      <c r="AF124" s="156"/>
      <c r="AG124" s="156"/>
      <c r="AH124" s="156"/>
      <c r="AI124" s="156"/>
      <c r="AJ124" s="156"/>
    </row>
    <row r="125" spans="1:36" s="157" customFormat="1" ht="45.75" customHeight="1" outlineLevel="1" x14ac:dyDescent="0.25">
      <c r="A125" s="258" t="s">
        <v>234</v>
      </c>
      <c r="B125" s="152"/>
      <c r="C125" s="315" t="s">
        <v>307</v>
      </c>
      <c r="D125" s="9" t="s">
        <v>120</v>
      </c>
      <c r="E125" s="14" t="s">
        <v>15</v>
      </c>
      <c r="F125" s="14"/>
      <c r="G125" s="14">
        <f>G126</f>
        <v>121.81</v>
      </c>
      <c r="H125" s="14">
        <f>H126</f>
        <v>121.81</v>
      </c>
      <c r="I125" s="11">
        <f t="shared" ref="I125:I126" si="122">SUM(F125:H125)</f>
        <v>243.62</v>
      </c>
      <c r="J125" s="147"/>
      <c r="K125" s="158"/>
      <c r="L125" s="159"/>
      <c r="M125" s="89">
        <f t="shared" si="118"/>
        <v>0</v>
      </c>
      <c r="N125" s="90">
        <f t="shared" si="119"/>
        <v>0</v>
      </c>
      <c r="O125" s="91">
        <f t="shared" si="120"/>
        <v>0</v>
      </c>
      <c r="P125" s="92">
        <f t="shared" si="121"/>
        <v>0</v>
      </c>
      <c r="Q125" s="154"/>
      <c r="R125" s="155"/>
      <c r="S125" s="156"/>
      <c r="T125" s="156"/>
      <c r="U125" s="156"/>
      <c r="V125" s="156"/>
      <c r="W125" s="156"/>
      <c r="X125" s="156"/>
      <c r="Y125" s="156"/>
      <c r="Z125" s="156"/>
      <c r="AA125" s="156"/>
      <c r="AB125" s="156"/>
      <c r="AC125" s="156"/>
      <c r="AD125" s="156"/>
      <c r="AE125" s="156"/>
      <c r="AF125" s="156"/>
      <c r="AG125" s="156"/>
      <c r="AH125" s="156"/>
      <c r="AI125" s="156"/>
      <c r="AJ125" s="156"/>
    </row>
    <row r="126" spans="1:36" s="157" customFormat="1" ht="45.75" customHeight="1" outlineLevel="1" x14ac:dyDescent="0.25">
      <c r="A126" s="258" t="s">
        <v>235</v>
      </c>
      <c r="B126" s="152"/>
      <c r="C126" s="316"/>
      <c r="D126" s="6" t="s">
        <v>124</v>
      </c>
      <c r="E126" s="14" t="s">
        <v>15</v>
      </c>
      <c r="F126" s="14"/>
      <c r="G126" s="14">
        <v>121.81</v>
      </c>
      <c r="H126" s="14">
        <v>121.81</v>
      </c>
      <c r="I126" s="11">
        <f t="shared" si="122"/>
        <v>243.62</v>
      </c>
      <c r="J126" s="147"/>
      <c r="K126" s="158"/>
      <c r="L126" s="159"/>
      <c r="M126" s="89">
        <f t="shared" si="118"/>
        <v>0</v>
      </c>
      <c r="N126" s="90">
        <f t="shared" si="119"/>
        <v>0</v>
      </c>
      <c r="O126" s="91">
        <f t="shared" si="120"/>
        <v>0</v>
      </c>
      <c r="P126" s="92">
        <f t="shared" si="121"/>
        <v>0</v>
      </c>
      <c r="Q126" s="154"/>
      <c r="R126" s="155"/>
      <c r="S126" s="156"/>
      <c r="T126" s="156"/>
      <c r="U126" s="156"/>
      <c r="V126" s="156"/>
      <c r="W126" s="156"/>
      <c r="X126" s="156"/>
      <c r="Y126" s="156"/>
      <c r="Z126" s="156"/>
      <c r="AA126" s="156"/>
      <c r="AB126" s="156"/>
      <c r="AC126" s="156"/>
      <c r="AD126" s="156"/>
      <c r="AE126" s="156"/>
      <c r="AF126" s="156"/>
      <c r="AG126" s="156"/>
      <c r="AH126" s="156"/>
      <c r="AI126" s="156"/>
      <c r="AJ126" s="156"/>
    </row>
    <row r="127" spans="1:36" s="70" customFormat="1" ht="27" customHeight="1" x14ac:dyDescent="0.2">
      <c r="A127" s="256" t="s">
        <v>36</v>
      </c>
      <c r="B127" s="137"/>
      <c r="C127" s="161" t="s">
        <v>37</v>
      </c>
      <c r="D127" s="162"/>
      <c r="E127" s="138" t="s">
        <v>15</v>
      </c>
      <c r="F127" s="138"/>
      <c r="G127" s="138"/>
      <c r="H127" s="138"/>
      <c r="I127" s="138">
        <f>I129+I133+I138+I141+I144+I145+I148</f>
        <v>1763.99</v>
      </c>
      <c r="J127" s="139"/>
      <c r="K127" s="140"/>
      <c r="L127" s="141"/>
      <c r="M127" s="142">
        <f>P127/I127</f>
        <v>0</v>
      </c>
      <c r="N127" s="143">
        <f>N128+N132+N137+N147</f>
        <v>0</v>
      </c>
      <c r="O127" s="67">
        <f>O128+O132+O137+O147</f>
        <v>0</v>
      </c>
      <c r="P127" s="68">
        <f>O127+N127</f>
        <v>0</v>
      </c>
      <c r="Q127" s="144"/>
      <c r="R127" s="26"/>
    </row>
    <row r="128" spans="1:36" s="70" customFormat="1" ht="24" customHeight="1" x14ac:dyDescent="0.25">
      <c r="A128" s="253" t="s">
        <v>239</v>
      </c>
      <c r="B128" s="72"/>
      <c r="C128" s="73" t="s">
        <v>46</v>
      </c>
      <c r="D128" s="145"/>
      <c r="E128" s="75"/>
      <c r="F128" s="75"/>
      <c r="G128" s="75"/>
      <c r="H128" s="75"/>
      <c r="I128" s="75"/>
      <c r="J128" s="76"/>
      <c r="K128" s="77"/>
      <c r="L128" s="78"/>
      <c r="M128" s="79"/>
      <c r="N128" s="80">
        <f>SUM(N129:N131)</f>
        <v>0</v>
      </c>
      <c r="O128" s="81">
        <f>SUM(O129:O131)</f>
        <v>0</v>
      </c>
      <c r="P128" s="82">
        <f>O128+N128</f>
        <v>0</v>
      </c>
      <c r="Q128" s="83"/>
      <c r="R128" s="26"/>
    </row>
    <row r="129" spans="1:36" s="157" customFormat="1" ht="42" customHeight="1" outlineLevel="1" x14ac:dyDescent="0.25">
      <c r="A129" s="255" t="s">
        <v>240</v>
      </c>
      <c r="B129" s="163"/>
      <c r="C129" s="315" t="s">
        <v>117</v>
      </c>
      <c r="D129" s="6" t="s">
        <v>92</v>
      </c>
      <c r="E129" s="11" t="s">
        <v>15</v>
      </c>
      <c r="F129" s="11">
        <v>179.31</v>
      </c>
      <c r="G129" s="11">
        <v>227.47</v>
      </c>
      <c r="H129" s="11">
        <v>175.35</v>
      </c>
      <c r="I129" s="11">
        <f t="shared" ref="I129:I131" si="123">SUM(F129:H129)</f>
        <v>582.13</v>
      </c>
      <c r="J129" s="153"/>
      <c r="K129" s="129"/>
      <c r="L129" s="88"/>
      <c r="M129" s="89">
        <f t="shared" ref="M129:M131" si="124">K129+L129</f>
        <v>0</v>
      </c>
      <c r="N129" s="90">
        <f t="shared" ref="N129:N131" si="125">K129*I129</f>
        <v>0</v>
      </c>
      <c r="O129" s="91">
        <f t="shared" ref="O129:O131" si="126">L129*I129</f>
        <v>0</v>
      </c>
      <c r="P129" s="92">
        <f t="shared" ref="P129:P131" si="127">O129+N129</f>
        <v>0</v>
      </c>
      <c r="Q129" s="160"/>
      <c r="R129" s="164"/>
      <c r="S129" s="165"/>
      <c r="T129" s="156"/>
      <c r="U129" s="156"/>
      <c r="V129" s="156"/>
      <c r="W129" s="156"/>
      <c r="X129" s="156"/>
      <c r="Y129" s="156"/>
      <c r="Z129" s="156"/>
      <c r="AA129" s="156"/>
      <c r="AB129" s="156"/>
      <c r="AC129" s="156"/>
      <c r="AD129" s="156"/>
      <c r="AE129" s="156"/>
      <c r="AF129" s="156"/>
      <c r="AG129" s="156"/>
      <c r="AH129" s="156"/>
      <c r="AI129" s="156"/>
      <c r="AJ129" s="156"/>
    </row>
    <row r="130" spans="1:36" s="157" customFormat="1" ht="45" customHeight="1" outlineLevel="1" x14ac:dyDescent="0.25">
      <c r="A130" s="255" t="s">
        <v>241</v>
      </c>
      <c r="B130" s="163"/>
      <c r="C130" s="316"/>
      <c r="D130" s="6" t="s">
        <v>93</v>
      </c>
      <c r="E130" s="11" t="s">
        <v>15</v>
      </c>
      <c r="F130" s="11">
        <v>179.31</v>
      </c>
      <c r="G130" s="11">
        <v>227.47</v>
      </c>
      <c r="H130" s="11">
        <v>175.35</v>
      </c>
      <c r="I130" s="11">
        <f t="shared" si="123"/>
        <v>582.13</v>
      </c>
      <c r="J130" s="153"/>
      <c r="K130" s="129"/>
      <c r="L130" s="88"/>
      <c r="M130" s="89">
        <f t="shared" si="124"/>
        <v>0</v>
      </c>
      <c r="N130" s="90">
        <f t="shared" si="125"/>
        <v>0</v>
      </c>
      <c r="O130" s="91">
        <f t="shared" si="126"/>
        <v>0</v>
      </c>
      <c r="P130" s="92">
        <f t="shared" si="127"/>
        <v>0</v>
      </c>
      <c r="Q130" s="160"/>
      <c r="R130" s="164"/>
      <c r="S130" s="165"/>
      <c r="T130" s="156"/>
      <c r="U130" s="156"/>
      <c r="V130" s="156"/>
      <c r="W130" s="156"/>
      <c r="X130" s="156"/>
      <c r="Y130" s="156"/>
      <c r="Z130" s="156"/>
      <c r="AA130" s="156"/>
      <c r="AB130" s="156"/>
      <c r="AC130" s="156"/>
      <c r="AD130" s="156"/>
      <c r="AE130" s="156"/>
      <c r="AF130" s="156"/>
      <c r="AG130" s="156"/>
      <c r="AH130" s="156"/>
      <c r="AI130" s="156"/>
      <c r="AJ130" s="156"/>
    </row>
    <row r="131" spans="1:36" s="157" customFormat="1" ht="45" customHeight="1" outlineLevel="1" x14ac:dyDescent="0.25">
      <c r="A131" s="255" t="s">
        <v>242</v>
      </c>
      <c r="B131" s="163"/>
      <c r="C131" s="317"/>
      <c r="D131" s="16" t="s">
        <v>123</v>
      </c>
      <c r="E131" s="11" t="s">
        <v>15</v>
      </c>
      <c r="F131" s="11">
        <v>179.31</v>
      </c>
      <c r="G131" s="11">
        <v>227.47</v>
      </c>
      <c r="H131" s="11">
        <v>175.35</v>
      </c>
      <c r="I131" s="11">
        <f t="shared" si="123"/>
        <v>582.13</v>
      </c>
      <c r="J131" s="153"/>
      <c r="K131" s="129"/>
      <c r="L131" s="88"/>
      <c r="M131" s="89">
        <f t="shared" si="124"/>
        <v>0</v>
      </c>
      <c r="N131" s="90">
        <f t="shared" si="125"/>
        <v>0</v>
      </c>
      <c r="O131" s="91">
        <f t="shared" si="126"/>
        <v>0</v>
      </c>
      <c r="P131" s="92">
        <f t="shared" si="127"/>
        <v>0</v>
      </c>
      <c r="Q131" s="160"/>
      <c r="R131" s="164"/>
      <c r="S131" s="165"/>
      <c r="T131" s="156"/>
      <c r="U131" s="156"/>
      <c r="V131" s="156"/>
      <c r="W131" s="156"/>
      <c r="X131" s="156"/>
      <c r="Y131" s="156"/>
      <c r="Z131" s="156"/>
      <c r="AA131" s="156"/>
      <c r="AB131" s="156"/>
      <c r="AC131" s="156"/>
      <c r="AD131" s="156"/>
      <c r="AE131" s="156"/>
      <c r="AF131" s="156"/>
      <c r="AG131" s="156"/>
      <c r="AH131" s="156"/>
      <c r="AI131" s="156"/>
      <c r="AJ131" s="156"/>
    </row>
    <row r="132" spans="1:36" s="70" customFormat="1" ht="24" customHeight="1" x14ac:dyDescent="0.25">
      <c r="A132" s="253" t="s">
        <v>243</v>
      </c>
      <c r="B132" s="72"/>
      <c r="C132" s="73" t="s">
        <v>51</v>
      </c>
      <c r="D132" s="145"/>
      <c r="E132" s="75"/>
      <c r="F132" s="75"/>
      <c r="G132" s="75"/>
      <c r="H132" s="75"/>
      <c r="I132" s="75"/>
      <c r="J132" s="76"/>
      <c r="K132" s="77"/>
      <c r="L132" s="78"/>
      <c r="M132" s="79"/>
      <c r="N132" s="80">
        <f>SUM(N133:N136)</f>
        <v>0</v>
      </c>
      <c r="O132" s="81">
        <f>SUM(O133:O136)</f>
        <v>0</v>
      </c>
      <c r="P132" s="82">
        <f>O132+N132</f>
        <v>0</v>
      </c>
      <c r="Q132" s="83"/>
      <c r="R132" s="26"/>
    </row>
    <row r="133" spans="1:36" s="157" customFormat="1" ht="38.25" customHeight="1" outlineLevel="1" x14ac:dyDescent="0.25">
      <c r="A133" s="255" t="s">
        <v>244</v>
      </c>
      <c r="B133" s="163"/>
      <c r="C133" s="315" t="s">
        <v>112</v>
      </c>
      <c r="D133" s="6" t="s">
        <v>92</v>
      </c>
      <c r="E133" s="11" t="s">
        <v>15</v>
      </c>
      <c r="F133" s="11">
        <f>F134+F135</f>
        <v>120.96</v>
      </c>
      <c r="G133" s="11">
        <f t="shared" ref="G133:H133" si="128">G134+G135</f>
        <v>114.61</v>
      </c>
      <c r="H133" s="11">
        <f t="shared" si="128"/>
        <v>206.82</v>
      </c>
      <c r="I133" s="11">
        <f t="shared" ref="I133:I151" si="129">SUM(F133:H133)</f>
        <v>442.39</v>
      </c>
      <c r="J133" s="153"/>
      <c r="K133" s="129"/>
      <c r="L133" s="88"/>
      <c r="M133" s="89">
        <f t="shared" ref="M133:M136" si="130">K133+L133</f>
        <v>0</v>
      </c>
      <c r="N133" s="90">
        <f t="shared" ref="N133:N136" si="131">K133*I133</f>
        <v>0</v>
      </c>
      <c r="O133" s="91">
        <f t="shared" ref="O133:O136" si="132">L133*I133</f>
        <v>0</v>
      </c>
      <c r="P133" s="92">
        <f t="shared" ref="P133:P136" si="133">O133+N133</f>
        <v>0</v>
      </c>
      <c r="Q133" s="160"/>
      <c r="R133" s="164"/>
      <c r="S133" s="165"/>
      <c r="T133" s="156"/>
      <c r="U133" s="156"/>
      <c r="V133" s="156"/>
      <c r="W133" s="156"/>
      <c r="X133" s="156"/>
      <c r="Y133" s="156"/>
      <c r="Z133" s="156"/>
      <c r="AA133" s="156"/>
      <c r="AB133" s="156"/>
      <c r="AC133" s="156"/>
      <c r="AD133" s="156"/>
      <c r="AE133" s="156"/>
      <c r="AF133" s="156"/>
      <c r="AG133" s="156"/>
      <c r="AH133" s="156"/>
      <c r="AI133" s="156"/>
      <c r="AJ133" s="156"/>
    </row>
    <row r="134" spans="1:36" s="157" customFormat="1" ht="38.25" customHeight="1" outlineLevel="1" x14ac:dyDescent="0.25">
      <c r="A134" s="255" t="s">
        <v>245</v>
      </c>
      <c r="B134" s="163"/>
      <c r="C134" s="316"/>
      <c r="D134" s="6" t="s">
        <v>110</v>
      </c>
      <c r="E134" s="11" t="s">
        <v>15</v>
      </c>
      <c r="F134" s="11">
        <v>79.819999999999993</v>
      </c>
      <c r="G134" s="11">
        <v>69.3</v>
      </c>
      <c r="H134" s="11">
        <v>124.04</v>
      </c>
      <c r="I134" s="11">
        <f t="shared" si="129"/>
        <v>273.16000000000003</v>
      </c>
      <c r="J134" s="153"/>
      <c r="K134" s="129"/>
      <c r="L134" s="88"/>
      <c r="M134" s="89">
        <f t="shared" si="130"/>
        <v>0</v>
      </c>
      <c r="N134" s="90">
        <f t="shared" si="131"/>
        <v>0</v>
      </c>
      <c r="O134" s="91">
        <f t="shared" si="132"/>
        <v>0</v>
      </c>
      <c r="P134" s="92">
        <f t="shared" si="133"/>
        <v>0</v>
      </c>
      <c r="Q134" s="160"/>
      <c r="R134" s="164"/>
      <c r="S134" s="165"/>
      <c r="T134" s="156"/>
      <c r="U134" s="156"/>
      <c r="V134" s="156"/>
      <c r="W134" s="156"/>
      <c r="X134" s="156"/>
      <c r="Y134" s="156"/>
      <c r="Z134" s="156"/>
      <c r="AA134" s="156"/>
      <c r="AB134" s="156"/>
      <c r="AC134" s="156"/>
      <c r="AD134" s="156"/>
      <c r="AE134" s="156"/>
      <c r="AF134" s="156"/>
      <c r="AG134" s="156"/>
      <c r="AH134" s="156"/>
      <c r="AI134" s="156"/>
      <c r="AJ134" s="156"/>
    </row>
    <row r="135" spans="1:36" s="157" customFormat="1" ht="38.25" customHeight="1" outlineLevel="1" x14ac:dyDescent="0.25">
      <c r="A135" s="255" t="s">
        <v>246</v>
      </c>
      <c r="B135" s="163"/>
      <c r="C135" s="316"/>
      <c r="D135" s="6" t="s">
        <v>93</v>
      </c>
      <c r="E135" s="11" t="s">
        <v>15</v>
      </c>
      <c r="F135" s="11">
        <v>41.14</v>
      </c>
      <c r="G135" s="11">
        <v>45.31</v>
      </c>
      <c r="H135" s="11">
        <v>82.78</v>
      </c>
      <c r="I135" s="11">
        <f t="shared" si="129"/>
        <v>169.23</v>
      </c>
      <c r="J135" s="153"/>
      <c r="K135" s="129"/>
      <c r="L135" s="88"/>
      <c r="M135" s="89">
        <f t="shared" si="130"/>
        <v>0</v>
      </c>
      <c r="N135" s="90">
        <f t="shared" si="131"/>
        <v>0</v>
      </c>
      <c r="O135" s="91">
        <f t="shared" si="132"/>
        <v>0</v>
      </c>
      <c r="P135" s="92">
        <f t="shared" si="133"/>
        <v>0</v>
      </c>
      <c r="Q135" s="160"/>
      <c r="R135" s="164"/>
      <c r="S135" s="165"/>
      <c r="T135" s="156"/>
      <c r="U135" s="156"/>
      <c r="V135" s="156"/>
      <c r="W135" s="156"/>
      <c r="X135" s="156"/>
      <c r="Y135" s="156"/>
      <c r="Z135" s="156"/>
      <c r="AA135" s="156"/>
      <c r="AB135" s="156"/>
      <c r="AC135" s="156"/>
      <c r="AD135" s="156"/>
      <c r="AE135" s="156"/>
      <c r="AF135" s="156"/>
      <c r="AG135" s="156"/>
      <c r="AH135" s="156"/>
      <c r="AI135" s="156"/>
      <c r="AJ135" s="156"/>
    </row>
    <row r="136" spans="1:36" s="157" customFormat="1" ht="38.25" customHeight="1" outlineLevel="1" x14ac:dyDescent="0.25">
      <c r="A136" s="255" t="s">
        <v>247</v>
      </c>
      <c r="B136" s="163"/>
      <c r="C136" s="316"/>
      <c r="D136" s="124" t="s">
        <v>123</v>
      </c>
      <c r="E136" s="11" t="s">
        <v>15</v>
      </c>
      <c r="F136" s="11">
        <f>F134+F135</f>
        <v>120.96</v>
      </c>
      <c r="G136" s="11">
        <f t="shared" ref="G136:H136" si="134">G134+G135</f>
        <v>114.61</v>
      </c>
      <c r="H136" s="11">
        <f t="shared" si="134"/>
        <v>206.82</v>
      </c>
      <c r="I136" s="11">
        <f t="shared" si="129"/>
        <v>442.39</v>
      </c>
      <c r="J136" s="153"/>
      <c r="K136" s="129"/>
      <c r="L136" s="88"/>
      <c r="M136" s="89">
        <f t="shared" si="130"/>
        <v>0</v>
      </c>
      <c r="N136" s="90">
        <f t="shared" si="131"/>
        <v>0</v>
      </c>
      <c r="O136" s="91">
        <f t="shared" si="132"/>
        <v>0</v>
      </c>
      <c r="P136" s="92">
        <f t="shared" si="133"/>
        <v>0</v>
      </c>
      <c r="Q136" s="160"/>
      <c r="R136" s="164"/>
      <c r="S136" s="165"/>
      <c r="T136" s="156"/>
      <c r="U136" s="156"/>
      <c r="V136" s="156"/>
      <c r="W136" s="156"/>
      <c r="X136" s="156"/>
      <c r="Y136" s="156"/>
      <c r="Z136" s="156"/>
      <c r="AA136" s="156"/>
      <c r="AB136" s="156"/>
      <c r="AC136" s="156"/>
      <c r="AD136" s="156"/>
      <c r="AE136" s="156"/>
      <c r="AF136" s="156"/>
      <c r="AG136" s="156"/>
      <c r="AH136" s="156"/>
      <c r="AI136" s="156"/>
      <c r="AJ136" s="156"/>
    </row>
    <row r="137" spans="1:36" s="97" customFormat="1" ht="26.25" customHeight="1" x14ac:dyDescent="0.2">
      <c r="A137" s="278" t="s">
        <v>248</v>
      </c>
      <c r="B137" s="261"/>
      <c r="C137" s="279" t="s">
        <v>127</v>
      </c>
      <c r="D137" s="260"/>
      <c r="E137" s="261"/>
      <c r="F137" s="261"/>
      <c r="G137" s="261"/>
      <c r="H137" s="261"/>
      <c r="I137" s="262"/>
      <c r="J137" s="263"/>
      <c r="K137" s="264"/>
      <c r="L137" s="262"/>
      <c r="M137" s="265"/>
      <c r="N137" s="266">
        <f>SUM(N138:N146)</f>
        <v>0</v>
      </c>
      <c r="O137" s="267">
        <f>SUM(O138:O146)</f>
        <v>0</v>
      </c>
      <c r="P137" s="268">
        <f>O137+N137</f>
        <v>0</v>
      </c>
      <c r="Q137" s="291"/>
      <c r="R137" s="96"/>
    </row>
    <row r="138" spans="1:36" s="157" customFormat="1" ht="46.5" customHeight="1" outlineLevel="1" x14ac:dyDescent="0.25">
      <c r="A138" s="255" t="s">
        <v>249</v>
      </c>
      <c r="B138" s="163"/>
      <c r="C138" s="315" t="s">
        <v>157</v>
      </c>
      <c r="D138" s="6" t="s">
        <v>92</v>
      </c>
      <c r="E138" s="14" t="s">
        <v>15</v>
      </c>
      <c r="F138" s="14">
        <v>15.51</v>
      </c>
      <c r="G138" s="14">
        <v>15.48</v>
      </c>
      <c r="H138" s="14">
        <v>15.48</v>
      </c>
      <c r="I138" s="14">
        <f t="shared" si="129"/>
        <v>46.47</v>
      </c>
      <c r="J138" s="147"/>
      <c r="K138" s="158"/>
      <c r="L138" s="159"/>
      <c r="M138" s="89">
        <f t="shared" ref="M138:M151" si="135">K138+L138</f>
        <v>0</v>
      </c>
      <c r="N138" s="90">
        <f t="shared" ref="N138:N151" si="136">K138*I138</f>
        <v>0</v>
      </c>
      <c r="O138" s="91">
        <f t="shared" ref="O138:O151" si="137">L138*I138</f>
        <v>0</v>
      </c>
      <c r="P138" s="92">
        <f t="shared" ref="P138:P151" si="138">O138+N138</f>
        <v>0</v>
      </c>
      <c r="Q138" s="154"/>
      <c r="R138" s="164"/>
      <c r="S138" s="165"/>
      <c r="T138" s="156"/>
      <c r="U138" s="156"/>
      <c r="V138" s="156"/>
      <c r="W138" s="156"/>
      <c r="X138" s="156"/>
      <c r="Y138" s="156"/>
      <c r="Z138" s="156"/>
      <c r="AA138" s="156"/>
      <c r="AB138" s="156"/>
      <c r="AC138" s="156"/>
      <c r="AD138" s="156"/>
      <c r="AE138" s="156"/>
      <c r="AF138" s="156"/>
      <c r="AG138" s="156"/>
      <c r="AH138" s="156"/>
      <c r="AI138" s="156"/>
      <c r="AJ138" s="156"/>
    </row>
    <row r="139" spans="1:36" s="157" customFormat="1" ht="46.5" customHeight="1" outlineLevel="1" x14ac:dyDescent="0.25">
      <c r="A139" s="255" t="s">
        <v>250</v>
      </c>
      <c r="B139" s="163"/>
      <c r="C139" s="316"/>
      <c r="D139" s="6" t="s">
        <v>93</v>
      </c>
      <c r="E139" s="14" t="s">
        <v>15</v>
      </c>
      <c r="F139" s="14">
        <v>15.51</v>
      </c>
      <c r="G139" s="14">
        <v>15.48</v>
      </c>
      <c r="H139" s="14">
        <v>15.48</v>
      </c>
      <c r="I139" s="14">
        <f t="shared" si="129"/>
        <v>46.47</v>
      </c>
      <c r="J139" s="147"/>
      <c r="K139" s="158"/>
      <c r="L139" s="159"/>
      <c r="M139" s="89">
        <f t="shared" si="135"/>
        <v>0</v>
      </c>
      <c r="N139" s="90">
        <f t="shared" si="136"/>
        <v>0</v>
      </c>
      <c r="O139" s="91">
        <f t="shared" si="137"/>
        <v>0</v>
      </c>
      <c r="P139" s="92">
        <f t="shared" si="138"/>
        <v>0</v>
      </c>
      <c r="Q139" s="154"/>
      <c r="R139" s="164"/>
      <c r="S139" s="165"/>
      <c r="T139" s="156"/>
      <c r="U139" s="156"/>
      <c r="V139" s="156"/>
      <c r="W139" s="156"/>
      <c r="X139" s="156"/>
      <c r="Y139" s="156"/>
      <c r="Z139" s="156"/>
      <c r="AA139" s="156"/>
      <c r="AB139" s="156"/>
      <c r="AC139" s="156"/>
      <c r="AD139" s="156"/>
      <c r="AE139" s="156"/>
      <c r="AF139" s="156"/>
      <c r="AG139" s="156"/>
      <c r="AH139" s="156"/>
      <c r="AI139" s="156"/>
      <c r="AJ139" s="156"/>
    </row>
    <row r="140" spans="1:36" s="157" customFormat="1" ht="46.5" customHeight="1" outlineLevel="1" x14ac:dyDescent="0.25">
      <c r="A140" s="255" t="s">
        <v>251</v>
      </c>
      <c r="B140" s="163"/>
      <c r="C140" s="317"/>
      <c r="D140" s="16" t="s">
        <v>156</v>
      </c>
      <c r="E140" s="14" t="s">
        <v>15</v>
      </c>
      <c r="F140" s="14">
        <v>15.51</v>
      </c>
      <c r="G140" s="14">
        <v>15.48</v>
      </c>
      <c r="H140" s="14">
        <v>15.48</v>
      </c>
      <c r="I140" s="14">
        <f t="shared" si="129"/>
        <v>46.47</v>
      </c>
      <c r="J140" s="147"/>
      <c r="K140" s="158"/>
      <c r="L140" s="159"/>
      <c r="M140" s="89">
        <f t="shared" si="135"/>
        <v>0</v>
      </c>
      <c r="N140" s="90">
        <f t="shared" si="136"/>
        <v>0</v>
      </c>
      <c r="O140" s="91">
        <f t="shared" si="137"/>
        <v>0</v>
      </c>
      <c r="P140" s="92">
        <f t="shared" si="138"/>
        <v>0</v>
      </c>
      <c r="Q140" s="154"/>
      <c r="R140" s="164"/>
      <c r="S140" s="165"/>
      <c r="T140" s="156"/>
      <c r="U140" s="156"/>
      <c r="V140" s="156"/>
      <c r="W140" s="156"/>
      <c r="X140" s="156"/>
      <c r="Y140" s="156"/>
      <c r="Z140" s="156"/>
      <c r="AA140" s="156"/>
      <c r="AB140" s="156"/>
      <c r="AC140" s="156"/>
      <c r="AD140" s="156"/>
      <c r="AE140" s="156"/>
      <c r="AF140" s="156"/>
      <c r="AG140" s="156"/>
      <c r="AH140" s="156"/>
      <c r="AI140" s="156"/>
      <c r="AJ140" s="156"/>
    </row>
    <row r="141" spans="1:36" s="157" customFormat="1" ht="46.5" customHeight="1" outlineLevel="1" x14ac:dyDescent="0.25">
      <c r="A141" s="255" t="s">
        <v>252</v>
      </c>
      <c r="B141" s="163"/>
      <c r="C141" s="315" t="s">
        <v>147</v>
      </c>
      <c r="D141" s="6" t="s">
        <v>92</v>
      </c>
      <c r="E141" s="14" t="s">
        <v>15</v>
      </c>
      <c r="F141" s="14">
        <v>46.49</v>
      </c>
      <c r="G141" s="14">
        <v>32.72</v>
      </c>
      <c r="H141" s="14">
        <v>32.72</v>
      </c>
      <c r="I141" s="14">
        <f t="shared" si="129"/>
        <v>111.93</v>
      </c>
      <c r="J141" s="147"/>
      <c r="K141" s="158"/>
      <c r="L141" s="159"/>
      <c r="M141" s="89">
        <f t="shared" si="135"/>
        <v>0</v>
      </c>
      <c r="N141" s="90">
        <f t="shared" si="136"/>
        <v>0</v>
      </c>
      <c r="O141" s="91">
        <f t="shared" si="137"/>
        <v>0</v>
      </c>
      <c r="P141" s="92">
        <f t="shared" si="138"/>
        <v>0</v>
      </c>
      <c r="Q141" s="154"/>
      <c r="R141" s="164"/>
      <c r="S141" s="165"/>
      <c r="T141" s="156"/>
      <c r="U141" s="156"/>
      <c r="V141" s="156"/>
      <c r="W141" s="156"/>
      <c r="X141" s="156"/>
      <c r="Y141" s="156"/>
      <c r="Z141" s="156"/>
      <c r="AA141" s="156"/>
      <c r="AB141" s="156"/>
      <c r="AC141" s="156"/>
      <c r="AD141" s="156"/>
      <c r="AE141" s="156"/>
      <c r="AF141" s="156"/>
      <c r="AG141" s="156"/>
      <c r="AH141" s="156"/>
      <c r="AI141" s="156"/>
      <c r="AJ141" s="156"/>
    </row>
    <row r="142" spans="1:36" s="157" customFormat="1" ht="38.25" customHeight="1" outlineLevel="1" x14ac:dyDescent="0.25">
      <c r="A142" s="255" t="s">
        <v>253</v>
      </c>
      <c r="B142" s="163"/>
      <c r="C142" s="316"/>
      <c r="D142" s="6" t="s">
        <v>110</v>
      </c>
      <c r="E142" s="14" t="s">
        <v>15</v>
      </c>
      <c r="F142" s="14">
        <v>46.49</v>
      </c>
      <c r="G142" s="14">
        <v>32.72</v>
      </c>
      <c r="H142" s="14">
        <v>32.72</v>
      </c>
      <c r="I142" s="14">
        <f t="shared" si="129"/>
        <v>111.93</v>
      </c>
      <c r="J142" s="147"/>
      <c r="K142" s="158"/>
      <c r="L142" s="159"/>
      <c r="M142" s="89">
        <f t="shared" si="135"/>
        <v>0</v>
      </c>
      <c r="N142" s="90">
        <f t="shared" si="136"/>
        <v>0</v>
      </c>
      <c r="O142" s="91">
        <f t="shared" si="137"/>
        <v>0</v>
      </c>
      <c r="P142" s="92">
        <f t="shared" si="138"/>
        <v>0</v>
      </c>
      <c r="Q142" s="154"/>
      <c r="R142" s="164"/>
      <c r="S142" s="165"/>
      <c r="T142" s="156"/>
      <c r="U142" s="156"/>
      <c r="V142" s="156"/>
      <c r="W142" s="156"/>
      <c r="X142" s="156"/>
      <c r="Y142" s="156"/>
      <c r="Z142" s="156"/>
      <c r="AA142" s="156"/>
      <c r="AB142" s="156"/>
      <c r="AC142" s="156"/>
      <c r="AD142" s="156"/>
      <c r="AE142" s="156"/>
      <c r="AF142" s="156"/>
      <c r="AG142" s="156"/>
      <c r="AH142" s="156"/>
      <c r="AI142" s="156"/>
      <c r="AJ142" s="156"/>
    </row>
    <row r="143" spans="1:36" s="157" customFormat="1" ht="38.25" customHeight="1" outlineLevel="1" x14ac:dyDescent="0.25">
      <c r="A143" s="255" t="s">
        <v>254</v>
      </c>
      <c r="B143" s="163"/>
      <c r="C143" s="317"/>
      <c r="D143" s="16" t="s">
        <v>156</v>
      </c>
      <c r="E143" s="14" t="s">
        <v>15</v>
      </c>
      <c r="F143" s="14">
        <v>46.49</v>
      </c>
      <c r="G143" s="14">
        <v>32.72</v>
      </c>
      <c r="H143" s="14">
        <v>32.72</v>
      </c>
      <c r="I143" s="14">
        <f t="shared" si="129"/>
        <v>111.93</v>
      </c>
      <c r="J143" s="147"/>
      <c r="K143" s="158"/>
      <c r="L143" s="159"/>
      <c r="M143" s="89">
        <f t="shared" si="135"/>
        <v>0</v>
      </c>
      <c r="N143" s="90">
        <f t="shared" si="136"/>
        <v>0</v>
      </c>
      <c r="O143" s="91">
        <f t="shared" si="137"/>
        <v>0</v>
      </c>
      <c r="P143" s="92">
        <f t="shared" si="138"/>
        <v>0</v>
      </c>
      <c r="Q143" s="154"/>
      <c r="R143" s="164"/>
      <c r="S143" s="165"/>
      <c r="T143" s="156"/>
      <c r="U143" s="156"/>
      <c r="V143" s="156"/>
      <c r="W143" s="156"/>
      <c r="X143" s="156"/>
      <c r="Y143" s="156"/>
      <c r="Z143" s="156"/>
      <c r="AA143" s="156"/>
      <c r="AB143" s="156"/>
      <c r="AC143" s="156"/>
      <c r="AD143" s="156"/>
      <c r="AE143" s="156"/>
      <c r="AF143" s="156"/>
      <c r="AG143" s="156"/>
      <c r="AH143" s="156"/>
      <c r="AI143" s="156"/>
      <c r="AJ143" s="156"/>
    </row>
    <row r="144" spans="1:36" s="157" customFormat="1" ht="120" customHeight="1" outlineLevel="1" x14ac:dyDescent="0.25">
      <c r="A144" s="255" t="s">
        <v>255</v>
      </c>
      <c r="B144" s="163"/>
      <c r="C144" s="128" t="s">
        <v>158</v>
      </c>
      <c r="D144" s="128" t="s">
        <v>159</v>
      </c>
      <c r="E144" s="14" t="s">
        <v>15</v>
      </c>
      <c r="F144" s="14">
        <v>23.02</v>
      </c>
      <c r="G144" s="14"/>
      <c r="H144" s="14">
        <v>36.619999999999997</v>
      </c>
      <c r="I144" s="14">
        <f t="shared" si="129"/>
        <v>59.64</v>
      </c>
      <c r="J144" s="147"/>
      <c r="K144" s="158"/>
      <c r="L144" s="159"/>
      <c r="M144" s="89">
        <f t="shared" si="135"/>
        <v>0</v>
      </c>
      <c r="N144" s="90">
        <f t="shared" si="136"/>
        <v>0</v>
      </c>
      <c r="O144" s="91">
        <f t="shared" si="137"/>
        <v>0</v>
      </c>
      <c r="P144" s="92">
        <f t="shared" si="138"/>
        <v>0</v>
      </c>
      <c r="Q144" s="154"/>
      <c r="R144" s="164"/>
      <c r="S144" s="165"/>
      <c r="T144" s="156"/>
      <c r="U144" s="156"/>
      <c r="V144" s="156"/>
      <c r="W144" s="156"/>
      <c r="X144" s="156"/>
      <c r="Y144" s="156"/>
      <c r="Z144" s="156"/>
      <c r="AA144" s="156"/>
      <c r="AB144" s="156"/>
      <c r="AC144" s="156"/>
      <c r="AD144" s="156"/>
      <c r="AE144" s="156"/>
      <c r="AF144" s="156"/>
      <c r="AG144" s="156"/>
      <c r="AH144" s="156"/>
      <c r="AI144" s="156"/>
      <c r="AJ144" s="156"/>
    </row>
    <row r="145" spans="1:36" s="157" customFormat="1" ht="38.25" customHeight="1" outlineLevel="1" x14ac:dyDescent="0.25">
      <c r="A145" s="255" t="s">
        <v>256</v>
      </c>
      <c r="B145" s="163"/>
      <c r="C145" s="315" t="s">
        <v>160</v>
      </c>
      <c r="D145" s="6" t="s">
        <v>92</v>
      </c>
      <c r="E145" s="14" t="s">
        <v>15</v>
      </c>
      <c r="F145" s="14">
        <v>10.64</v>
      </c>
      <c r="G145" s="14">
        <v>4.74</v>
      </c>
      <c r="H145" s="14">
        <v>11.26</v>
      </c>
      <c r="I145" s="14">
        <f t="shared" si="129"/>
        <v>26.64</v>
      </c>
      <c r="J145" s="147"/>
      <c r="K145" s="158"/>
      <c r="L145" s="159"/>
      <c r="M145" s="89">
        <f t="shared" si="135"/>
        <v>0</v>
      </c>
      <c r="N145" s="90">
        <f t="shared" si="136"/>
        <v>0</v>
      </c>
      <c r="O145" s="91">
        <f t="shared" si="137"/>
        <v>0</v>
      </c>
      <c r="P145" s="92">
        <f t="shared" si="138"/>
        <v>0</v>
      </c>
      <c r="Q145" s="154"/>
      <c r="R145" s="164"/>
      <c r="S145" s="165"/>
      <c r="T145" s="156"/>
      <c r="U145" s="156"/>
      <c r="V145" s="156"/>
      <c r="W145" s="156"/>
      <c r="X145" s="156"/>
      <c r="Y145" s="156"/>
      <c r="Z145" s="156"/>
      <c r="AA145" s="156"/>
      <c r="AB145" s="156"/>
      <c r="AC145" s="156"/>
      <c r="AD145" s="156"/>
      <c r="AE145" s="156"/>
      <c r="AF145" s="156"/>
      <c r="AG145" s="156"/>
      <c r="AH145" s="156"/>
      <c r="AI145" s="156"/>
      <c r="AJ145" s="156"/>
    </row>
    <row r="146" spans="1:36" s="157" customFormat="1" ht="38.25" customHeight="1" outlineLevel="1" x14ac:dyDescent="0.25">
      <c r="A146" s="255" t="s">
        <v>257</v>
      </c>
      <c r="B146" s="163"/>
      <c r="C146" s="317"/>
      <c r="D146" s="6" t="s">
        <v>119</v>
      </c>
      <c r="E146" s="14" t="s">
        <v>15</v>
      </c>
      <c r="F146" s="14">
        <v>10.64</v>
      </c>
      <c r="G146" s="14">
        <v>4.74</v>
      </c>
      <c r="H146" s="14">
        <v>11.26</v>
      </c>
      <c r="I146" s="14">
        <f t="shared" si="129"/>
        <v>26.64</v>
      </c>
      <c r="J146" s="147"/>
      <c r="K146" s="158"/>
      <c r="L146" s="159"/>
      <c r="M146" s="89">
        <f t="shared" si="135"/>
        <v>0</v>
      </c>
      <c r="N146" s="90">
        <f t="shared" si="136"/>
        <v>0</v>
      </c>
      <c r="O146" s="91">
        <f t="shared" si="137"/>
        <v>0</v>
      </c>
      <c r="P146" s="92">
        <f t="shared" si="138"/>
        <v>0</v>
      </c>
      <c r="Q146" s="154"/>
      <c r="R146" s="164"/>
      <c r="S146" s="165"/>
      <c r="T146" s="156"/>
      <c r="U146" s="156"/>
      <c r="V146" s="156"/>
      <c r="W146" s="156"/>
      <c r="X146" s="156"/>
      <c r="Y146" s="156"/>
      <c r="Z146" s="156"/>
      <c r="AA146" s="156"/>
      <c r="AB146" s="156"/>
      <c r="AC146" s="156"/>
      <c r="AD146" s="156"/>
      <c r="AE146" s="156"/>
      <c r="AF146" s="156"/>
      <c r="AG146" s="156"/>
      <c r="AH146" s="156"/>
      <c r="AI146" s="156"/>
      <c r="AJ146" s="156"/>
    </row>
    <row r="147" spans="1:36" s="70" customFormat="1" ht="24" customHeight="1" x14ac:dyDescent="0.25">
      <c r="A147" s="253" t="s">
        <v>258</v>
      </c>
      <c r="B147" s="72"/>
      <c r="C147" s="73" t="s">
        <v>84</v>
      </c>
      <c r="D147" s="145"/>
      <c r="E147" s="75"/>
      <c r="F147" s="75"/>
      <c r="G147" s="75"/>
      <c r="H147" s="75"/>
      <c r="I147" s="75"/>
      <c r="J147" s="76"/>
      <c r="K147" s="77"/>
      <c r="L147" s="78"/>
      <c r="M147" s="265"/>
      <c r="N147" s="266">
        <f>SUM(N148:N151)</f>
        <v>0</v>
      </c>
      <c r="O147" s="267">
        <f>SUM(O148:O151)</f>
        <v>0</v>
      </c>
      <c r="P147" s="268">
        <f>O147+N147</f>
        <v>0</v>
      </c>
      <c r="Q147" s="83"/>
      <c r="R147" s="26"/>
    </row>
    <row r="148" spans="1:36" s="157" customFormat="1" ht="38.25" customHeight="1" outlineLevel="1" x14ac:dyDescent="0.25">
      <c r="A148" s="255" t="s">
        <v>259</v>
      </c>
      <c r="B148" s="163"/>
      <c r="C148" s="315" t="s">
        <v>121</v>
      </c>
      <c r="D148" s="6" t="s">
        <v>120</v>
      </c>
      <c r="E148" s="11" t="s">
        <v>15</v>
      </c>
      <c r="F148" s="11">
        <f>F149+F150</f>
        <v>178.06</v>
      </c>
      <c r="G148" s="11">
        <f t="shared" ref="G148:H148" si="139">G149+G150</f>
        <v>152.31</v>
      </c>
      <c r="H148" s="11">
        <f t="shared" si="139"/>
        <v>164.42</v>
      </c>
      <c r="I148" s="11">
        <f t="shared" si="129"/>
        <v>494.79</v>
      </c>
      <c r="J148" s="153"/>
      <c r="K148" s="129"/>
      <c r="L148" s="88"/>
      <c r="M148" s="89">
        <f t="shared" si="135"/>
        <v>0</v>
      </c>
      <c r="N148" s="90">
        <f t="shared" si="136"/>
        <v>0</v>
      </c>
      <c r="O148" s="91">
        <f t="shared" si="137"/>
        <v>0</v>
      </c>
      <c r="P148" s="92">
        <f t="shared" si="138"/>
        <v>0</v>
      </c>
      <c r="Q148" s="160"/>
      <c r="R148" s="164"/>
      <c r="S148" s="165"/>
      <c r="T148" s="156"/>
      <c r="U148" s="156"/>
      <c r="V148" s="156"/>
      <c r="W148" s="156"/>
      <c r="X148" s="156"/>
      <c r="Y148" s="156"/>
      <c r="Z148" s="156"/>
      <c r="AA148" s="156"/>
      <c r="AB148" s="156"/>
      <c r="AC148" s="156"/>
      <c r="AD148" s="156"/>
      <c r="AE148" s="156"/>
      <c r="AF148" s="156"/>
      <c r="AG148" s="156"/>
      <c r="AH148" s="156"/>
      <c r="AI148" s="156"/>
      <c r="AJ148" s="156"/>
    </row>
    <row r="149" spans="1:36" s="157" customFormat="1" ht="38.25" customHeight="1" outlineLevel="1" x14ac:dyDescent="0.25">
      <c r="A149" s="255" t="s">
        <v>260</v>
      </c>
      <c r="B149" s="163"/>
      <c r="C149" s="316"/>
      <c r="D149" s="6" t="s">
        <v>119</v>
      </c>
      <c r="E149" s="11" t="s">
        <v>15</v>
      </c>
      <c r="F149" s="11">
        <v>116.92</v>
      </c>
      <c r="G149" s="11">
        <v>110.82</v>
      </c>
      <c r="H149" s="11">
        <v>123.72</v>
      </c>
      <c r="I149" s="11">
        <f t="shared" si="129"/>
        <v>351.46</v>
      </c>
      <c r="J149" s="153"/>
      <c r="K149" s="129"/>
      <c r="L149" s="88"/>
      <c r="M149" s="89">
        <f t="shared" si="135"/>
        <v>0</v>
      </c>
      <c r="N149" s="90">
        <f t="shared" si="136"/>
        <v>0</v>
      </c>
      <c r="O149" s="91">
        <f t="shared" si="137"/>
        <v>0</v>
      </c>
      <c r="P149" s="92">
        <f t="shared" si="138"/>
        <v>0</v>
      </c>
      <c r="Q149" s="160"/>
      <c r="R149" s="164"/>
      <c r="S149" s="165"/>
      <c r="T149" s="156"/>
      <c r="U149" s="156"/>
      <c r="V149" s="156"/>
      <c r="W149" s="156"/>
      <c r="X149" s="156"/>
      <c r="Y149" s="156"/>
      <c r="Z149" s="156"/>
      <c r="AA149" s="156"/>
      <c r="AB149" s="156"/>
      <c r="AC149" s="156"/>
      <c r="AD149" s="156"/>
      <c r="AE149" s="156"/>
      <c r="AF149" s="156"/>
      <c r="AG149" s="156"/>
      <c r="AH149" s="156"/>
      <c r="AI149" s="156"/>
      <c r="AJ149" s="156"/>
    </row>
    <row r="150" spans="1:36" s="157" customFormat="1" ht="38.25" customHeight="1" outlineLevel="1" x14ac:dyDescent="0.25">
      <c r="A150" s="255" t="s">
        <v>261</v>
      </c>
      <c r="B150" s="163"/>
      <c r="C150" s="316"/>
      <c r="D150" s="124" t="s">
        <v>100</v>
      </c>
      <c r="E150" s="11" t="s">
        <v>15</v>
      </c>
      <c r="F150" s="11">
        <v>61.14</v>
      </c>
      <c r="G150" s="11">
        <v>41.49</v>
      </c>
      <c r="H150" s="11">
        <v>40.700000000000003</v>
      </c>
      <c r="I150" s="11">
        <f t="shared" si="129"/>
        <v>143.33000000000001</v>
      </c>
      <c r="J150" s="153"/>
      <c r="K150" s="129"/>
      <c r="L150" s="88"/>
      <c r="M150" s="89">
        <f t="shared" si="135"/>
        <v>0</v>
      </c>
      <c r="N150" s="90">
        <f t="shared" si="136"/>
        <v>0</v>
      </c>
      <c r="O150" s="91">
        <f t="shared" si="137"/>
        <v>0</v>
      </c>
      <c r="P150" s="92">
        <f t="shared" si="138"/>
        <v>0</v>
      </c>
      <c r="Q150" s="160"/>
      <c r="R150" s="164"/>
      <c r="S150" s="165"/>
      <c r="T150" s="156"/>
      <c r="U150" s="156"/>
      <c r="V150" s="156"/>
      <c r="W150" s="156"/>
      <c r="X150" s="156"/>
      <c r="Y150" s="156"/>
      <c r="Z150" s="156"/>
      <c r="AA150" s="156"/>
      <c r="AB150" s="156"/>
      <c r="AC150" s="156"/>
      <c r="AD150" s="156"/>
      <c r="AE150" s="156"/>
      <c r="AF150" s="156"/>
      <c r="AG150" s="156"/>
      <c r="AH150" s="156"/>
      <c r="AI150" s="156"/>
      <c r="AJ150" s="156"/>
    </row>
    <row r="151" spans="1:36" s="157" customFormat="1" ht="38.25" customHeight="1" outlineLevel="1" x14ac:dyDescent="0.25">
      <c r="A151" s="255" t="s">
        <v>262</v>
      </c>
      <c r="B151" s="163"/>
      <c r="C151" s="317"/>
      <c r="D151" s="124" t="s">
        <v>122</v>
      </c>
      <c r="E151" s="11" t="s">
        <v>15</v>
      </c>
      <c r="F151" s="11">
        <v>61.14</v>
      </c>
      <c r="G151" s="11">
        <v>41.49</v>
      </c>
      <c r="H151" s="11">
        <v>40.700000000000003</v>
      </c>
      <c r="I151" s="11">
        <f t="shared" si="129"/>
        <v>143.33000000000001</v>
      </c>
      <c r="J151" s="153"/>
      <c r="K151" s="129"/>
      <c r="L151" s="88"/>
      <c r="M151" s="89">
        <f t="shared" si="135"/>
        <v>0</v>
      </c>
      <c r="N151" s="90">
        <f t="shared" si="136"/>
        <v>0</v>
      </c>
      <c r="O151" s="91">
        <f t="shared" si="137"/>
        <v>0</v>
      </c>
      <c r="P151" s="92">
        <f t="shared" si="138"/>
        <v>0</v>
      </c>
      <c r="Q151" s="160"/>
      <c r="R151" s="164"/>
      <c r="S151" s="165"/>
      <c r="T151" s="156"/>
      <c r="U151" s="156"/>
      <c r="V151" s="156"/>
      <c r="W151" s="156"/>
      <c r="X151" s="156"/>
      <c r="Y151" s="156"/>
      <c r="Z151" s="156"/>
      <c r="AA151" s="156"/>
      <c r="AB151" s="156"/>
      <c r="AC151" s="156"/>
      <c r="AD151" s="156"/>
      <c r="AE151" s="156"/>
      <c r="AF151" s="156"/>
      <c r="AG151" s="156"/>
      <c r="AH151" s="156"/>
      <c r="AI151" s="156"/>
      <c r="AJ151" s="156"/>
    </row>
    <row r="152" spans="1:36" s="70" customFormat="1" ht="27" customHeight="1" x14ac:dyDescent="0.2">
      <c r="A152" s="256" t="s">
        <v>263</v>
      </c>
      <c r="B152" s="137"/>
      <c r="C152" s="161" t="s">
        <v>17</v>
      </c>
      <c r="D152" s="162"/>
      <c r="E152" s="138" t="s">
        <v>15</v>
      </c>
      <c r="F152" s="138"/>
      <c r="G152" s="138"/>
      <c r="H152" s="138"/>
      <c r="I152" s="138"/>
      <c r="J152" s="139"/>
      <c r="K152" s="140"/>
      <c r="L152" s="141"/>
      <c r="M152" s="142"/>
      <c r="N152" s="143">
        <f>N153</f>
        <v>0</v>
      </c>
      <c r="O152" s="67">
        <f>O153</f>
        <v>0</v>
      </c>
      <c r="P152" s="68">
        <f>O152+N152</f>
        <v>0</v>
      </c>
      <c r="Q152" s="144"/>
      <c r="R152" s="26"/>
    </row>
    <row r="153" spans="1:36" s="252" customFormat="1" ht="27" customHeight="1" x14ac:dyDescent="0.2">
      <c r="A153" s="280" t="s">
        <v>264</v>
      </c>
      <c r="B153" s="281"/>
      <c r="C153" s="282" t="s">
        <v>161</v>
      </c>
      <c r="D153" s="270"/>
      <c r="E153" s="267"/>
      <c r="F153" s="267"/>
      <c r="G153" s="267"/>
      <c r="H153" s="267"/>
      <c r="I153" s="267"/>
      <c r="J153" s="271"/>
      <c r="K153" s="272"/>
      <c r="L153" s="261"/>
      <c r="M153" s="273"/>
      <c r="N153" s="274">
        <f>SUM(N154:N155)</f>
        <v>0</v>
      </c>
      <c r="O153" s="275">
        <f>SUM(O154:O155)</f>
        <v>0</v>
      </c>
      <c r="P153" s="276">
        <f>O153+N153</f>
        <v>0</v>
      </c>
      <c r="Q153" s="277"/>
      <c r="R153" s="251"/>
    </row>
    <row r="154" spans="1:36" ht="63.75" customHeight="1" outlineLevel="1" x14ac:dyDescent="0.25">
      <c r="A154" s="259" t="s">
        <v>265</v>
      </c>
      <c r="B154" s="91"/>
      <c r="C154" s="166" t="s">
        <v>164</v>
      </c>
      <c r="D154" s="6" t="s">
        <v>162</v>
      </c>
      <c r="E154" s="364" t="s">
        <v>313</v>
      </c>
      <c r="F154" s="10">
        <v>1</v>
      </c>
      <c r="G154" s="10"/>
      <c r="H154" s="10">
        <v>2</v>
      </c>
      <c r="I154" s="11">
        <f t="shared" ref="I154:I155" si="140">SUM(F154:H154)</f>
        <v>3</v>
      </c>
      <c r="J154" s="167"/>
      <c r="K154" s="87"/>
      <c r="L154" s="88"/>
      <c r="M154" s="89">
        <f>K154+L154</f>
        <v>0</v>
      </c>
      <c r="N154" s="90">
        <f>K154*I154</f>
        <v>0</v>
      </c>
      <c r="O154" s="91">
        <f>L154*I154</f>
        <v>0</v>
      </c>
      <c r="P154" s="92">
        <f t="shared" ref="P154" si="141">O154+N154</f>
        <v>0</v>
      </c>
      <c r="Q154" s="289" t="s">
        <v>268</v>
      </c>
      <c r="R154" s="168"/>
      <c r="S154" s="169"/>
      <c r="T154" s="169"/>
      <c r="U154" s="170"/>
      <c r="V154" s="170"/>
      <c r="W154" s="170"/>
      <c r="X154" s="170"/>
      <c r="Y154" s="170"/>
      <c r="Z154" s="170"/>
      <c r="AA154" s="170"/>
      <c r="AB154" s="170"/>
      <c r="AC154" s="170"/>
      <c r="AD154" s="170"/>
      <c r="AE154" s="170"/>
      <c r="AF154" s="170"/>
      <c r="AG154" s="170"/>
      <c r="AH154" s="170"/>
      <c r="AI154" s="170"/>
      <c r="AJ154" s="170"/>
    </row>
    <row r="155" spans="1:36" ht="72" customHeight="1" outlineLevel="1" thickBot="1" x14ac:dyDescent="0.3">
      <c r="A155" s="259" t="s">
        <v>266</v>
      </c>
      <c r="B155" s="91"/>
      <c r="C155" s="166" t="s">
        <v>165</v>
      </c>
      <c r="D155" s="6" t="s">
        <v>163</v>
      </c>
      <c r="E155" s="364" t="s">
        <v>313</v>
      </c>
      <c r="F155" s="10">
        <v>2</v>
      </c>
      <c r="G155" s="10"/>
      <c r="H155" s="10">
        <v>3</v>
      </c>
      <c r="I155" s="11">
        <f t="shared" si="140"/>
        <v>5</v>
      </c>
      <c r="J155" s="167"/>
      <c r="K155" s="87"/>
      <c r="L155" s="88"/>
      <c r="M155" s="89">
        <f>K155+L155</f>
        <v>0</v>
      </c>
      <c r="N155" s="90">
        <f>K155*I155</f>
        <v>0</v>
      </c>
      <c r="O155" s="91">
        <f>L155*I155</f>
        <v>0</v>
      </c>
      <c r="P155" s="92">
        <f t="shared" ref="P155" si="142">O155+N155</f>
        <v>0</v>
      </c>
      <c r="Q155" s="289" t="s">
        <v>268</v>
      </c>
      <c r="R155" s="168"/>
      <c r="S155" s="169"/>
      <c r="T155" s="169"/>
      <c r="U155" s="170"/>
      <c r="V155" s="170"/>
      <c r="W155" s="170"/>
      <c r="X155" s="170"/>
      <c r="Y155" s="170"/>
      <c r="Z155" s="170"/>
      <c r="AA155" s="170"/>
      <c r="AB155" s="170"/>
      <c r="AC155" s="170"/>
      <c r="AD155" s="170"/>
      <c r="AE155" s="170"/>
      <c r="AF155" s="170"/>
      <c r="AG155" s="170"/>
      <c r="AH155" s="170"/>
      <c r="AI155" s="170"/>
      <c r="AJ155" s="170"/>
    </row>
    <row r="156" spans="1:36" s="185" customFormat="1" ht="41.25" customHeight="1" thickBot="1" x14ac:dyDescent="0.35">
      <c r="A156" s="172"/>
      <c r="B156" s="173" t="s">
        <v>20</v>
      </c>
      <c r="C156" s="174"/>
      <c r="D156" s="175" t="s">
        <v>21</v>
      </c>
      <c r="E156" s="174"/>
      <c r="F156" s="174"/>
      <c r="G156" s="174"/>
      <c r="H156" s="174"/>
      <c r="I156" s="176"/>
      <c r="J156" s="177"/>
      <c r="K156" s="178"/>
      <c r="L156" s="174"/>
      <c r="M156" s="179"/>
      <c r="N156" s="180">
        <f>N15+N79+N127+N152</f>
        <v>0</v>
      </c>
      <c r="O156" s="181">
        <f>O15+O79+O127+O152</f>
        <v>0</v>
      </c>
      <c r="P156" s="182">
        <f>O156+N156</f>
        <v>0</v>
      </c>
      <c r="Q156" s="183"/>
      <c r="R156" s="184"/>
    </row>
    <row r="157" spans="1:36" s="157" customFormat="1" ht="15.75" x14ac:dyDescent="0.25">
      <c r="A157" s="165"/>
      <c r="B157" s="156"/>
      <c r="C157" s="186"/>
      <c r="D157" s="187"/>
      <c r="E157" s="188"/>
      <c r="F157" s="188"/>
      <c r="G157" s="188"/>
      <c r="H157" s="188"/>
      <c r="I157" s="2"/>
      <c r="J157" s="2"/>
      <c r="K157" s="2"/>
      <c r="L157" s="2"/>
      <c r="M157" s="2"/>
      <c r="N157" s="189"/>
      <c r="O157" s="190"/>
      <c r="P157" s="156"/>
      <c r="Q157" s="2"/>
      <c r="R157" s="191"/>
      <c r="S157" s="156"/>
      <c r="T157" s="156"/>
      <c r="U157" s="156"/>
    </row>
    <row r="158" spans="1:36" s="157" customFormat="1" ht="14.45" customHeight="1" x14ac:dyDescent="0.3">
      <c r="A158" s="192"/>
      <c r="B158" s="192"/>
      <c r="C158" s="193"/>
      <c r="D158" s="194"/>
      <c r="E158" s="195"/>
      <c r="F158" s="195"/>
      <c r="G158" s="195"/>
      <c r="H158" s="195"/>
      <c r="I158" s="196"/>
      <c r="J158" s="196"/>
      <c r="K158" s="197"/>
      <c r="L158" s="197"/>
      <c r="M158" s="197"/>
      <c r="N158" s="197"/>
      <c r="O158" s="198"/>
      <c r="P158" s="197"/>
      <c r="Q158" s="3"/>
      <c r="R158" s="191"/>
      <c r="S158" s="199"/>
      <c r="T158" s="156"/>
      <c r="U158" s="200"/>
    </row>
    <row r="159" spans="1:36" s="157" customFormat="1" ht="20.45" customHeight="1" x14ac:dyDescent="0.3">
      <c r="A159" s="192"/>
      <c r="B159" s="201" t="s">
        <v>22</v>
      </c>
      <c r="C159" s="193"/>
      <c r="D159" s="194"/>
      <c r="E159" s="195"/>
      <c r="F159" s="195"/>
      <c r="G159" s="195"/>
      <c r="H159" s="195"/>
      <c r="I159" s="196"/>
      <c r="J159" s="196"/>
      <c r="K159" s="197"/>
      <c r="L159" s="197"/>
      <c r="M159" s="197"/>
      <c r="N159" s="197"/>
      <c r="O159" s="198"/>
      <c r="P159" s="197"/>
      <c r="Q159" s="3"/>
      <c r="R159" s="202"/>
      <c r="S159" s="199"/>
      <c r="T159" s="156"/>
      <c r="U159" s="200"/>
    </row>
    <row r="160" spans="1:36" s="157" customFormat="1" ht="20.45" customHeight="1" x14ac:dyDescent="0.3">
      <c r="A160" s="192"/>
      <c r="B160" s="201"/>
      <c r="C160" s="193"/>
      <c r="D160" s="194"/>
      <c r="E160" s="195"/>
      <c r="F160" s="195"/>
      <c r="G160" s="195"/>
      <c r="H160" s="195"/>
      <c r="I160" s="196"/>
      <c r="J160" s="196"/>
      <c r="K160" s="197"/>
      <c r="L160" s="197"/>
      <c r="M160" s="197"/>
      <c r="N160" s="197"/>
      <c r="O160" s="198"/>
      <c r="P160" s="197"/>
      <c r="Q160" s="3"/>
      <c r="R160" s="202"/>
      <c r="S160" s="199"/>
      <c r="T160" s="156"/>
      <c r="U160" s="200"/>
    </row>
    <row r="161" spans="1:38" s="94" customFormat="1" ht="15.75" x14ac:dyDescent="0.25">
      <c r="A161" s="203"/>
      <c r="B161" s="204" t="s">
        <v>23</v>
      </c>
      <c r="C161" s="205"/>
      <c r="D161" s="4"/>
      <c r="E161" s="4"/>
      <c r="F161" s="4"/>
      <c r="G161" s="4"/>
      <c r="H161" s="4"/>
      <c r="I161" s="4"/>
      <c r="J161" s="4"/>
      <c r="K161" s="205"/>
      <c r="L161" s="205"/>
      <c r="M161" s="205"/>
      <c r="N161" s="205"/>
      <c r="O161" s="205"/>
      <c r="P161" s="206"/>
      <c r="Q161" s="206"/>
      <c r="R161" s="206"/>
      <c r="S161" s="207"/>
    </row>
    <row r="162" spans="1:38" s="157" customFormat="1" ht="14.45" customHeight="1" x14ac:dyDescent="0.3">
      <c r="A162" s="192"/>
      <c r="B162" s="192"/>
      <c r="C162" s="193"/>
      <c r="D162" s="194"/>
      <c r="E162" s="195"/>
      <c r="F162" s="195"/>
      <c r="G162" s="195"/>
      <c r="H162" s="195"/>
      <c r="I162" s="196"/>
      <c r="J162" s="196"/>
      <c r="K162" s="197"/>
      <c r="L162" s="197"/>
      <c r="M162" s="197"/>
      <c r="N162" s="197"/>
      <c r="O162" s="198"/>
      <c r="P162" s="197"/>
      <c r="Q162" s="3"/>
      <c r="R162" s="202"/>
      <c r="S162" s="199"/>
      <c r="T162" s="156"/>
      <c r="U162" s="200"/>
    </row>
    <row r="163" spans="1:38" s="170" customFormat="1" ht="21.6" customHeight="1" x14ac:dyDescent="0.25">
      <c r="A163" s="283"/>
      <c r="B163" s="208" t="s">
        <v>24</v>
      </c>
      <c r="D163" s="209"/>
      <c r="E163" s="209"/>
      <c r="F163" s="209"/>
      <c r="G163" s="209"/>
      <c r="H163" s="209"/>
      <c r="I163" s="209"/>
      <c r="J163" s="209"/>
      <c r="K163" s="209"/>
      <c r="L163" s="209"/>
      <c r="M163" s="209"/>
      <c r="N163" s="209"/>
      <c r="O163" s="209"/>
      <c r="P163" s="209"/>
      <c r="Q163" s="209"/>
      <c r="R163" s="210"/>
      <c r="S163" s="209"/>
    </row>
    <row r="164" spans="1:38" s="156" customFormat="1" ht="12" customHeight="1" x14ac:dyDescent="0.25">
      <c r="A164" s="284"/>
      <c r="B164" s="211"/>
      <c r="C164" s="212"/>
      <c r="D164" s="212"/>
      <c r="E164" s="212"/>
      <c r="F164" s="212"/>
      <c r="G164" s="212"/>
      <c r="H164" s="212"/>
      <c r="I164" s="212"/>
      <c r="J164" s="212"/>
      <c r="K164" s="212"/>
      <c r="L164" s="212"/>
      <c r="M164" s="212"/>
      <c r="N164" s="212"/>
      <c r="O164" s="212"/>
      <c r="P164" s="212"/>
      <c r="Q164" s="212"/>
      <c r="R164" s="202"/>
      <c r="S164" s="212"/>
    </row>
    <row r="165" spans="1:38" s="170" customFormat="1" ht="45" customHeight="1" x14ac:dyDescent="0.25">
      <c r="A165" s="285">
        <v>1</v>
      </c>
      <c r="B165" s="311" t="s">
        <v>33</v>
      </c>
      <c r="C165" s="311"/>
      <c r="D165" s="311"/>
      <c r="E165" s="311"/>
      <c r="F165" s="311"/>
      <c r="G165" s="311"/>
      <c r="H165" s="311"/>
      <c r="I165" s="311"/>
      <c r="J165" s="311"/>
      <c r="K165" s="311"/>
      <c r="L165" s="311"/>
      <c r="M165" s="311"/>
      <c r="N165" s="311"/>
      <c r="O165" s="311"/>
      <c r="P165" s="311"/>
      <c r="Q165" s="311"/>
      <c r="R165" s="213"/>
      <c r="S165" s="214"/>
      <c r="T165" s="215"/>
    </row>
    <row r="166" spans="1:38" s="156" customFormat="1" ht="45" customHeight="1" x14ac:dyDescent="0.25">
      <c r="A166" s="286">
        <v>2</v>
      </c>
      <c r="B166" s="340" t="s">
        <v>47</v>
      </c>
      <c r="C166" s="340"/>
      <c r="D166" s="340"/>
      <c r="E166" s="340"/>
      <c r="F166" s="340"/>
      <c r="G166" s="340"/>
      <c r="H166" s="340"/>
      <c r="I166" s="340"/>
      <c r="J166" s="340"/>
      <c r="K166" s="340"/>
      <c r="L166" s="340"/>
      <c r="M166" s="340"/>
      <c r="N166" s="340"/>
      <c r="O166" s="340"/>
      <c r="P166" s="340"/>
      <c r="Q166" s="340"/>
      <c r="R166" s="216"/>
      <c r="S166" s="212"/>
    </row>
    <row r="167" spans="1:38" s="170" customFormat="1" ht="45" customHeight="1" x14ac:dyDescent="0.25">
      <c r="A167" s="285">
        <v>3</v>
      </c>
      <c r="B167" s="311" t="s">
        <v>25</v>
      </c>
      <c r="C167" s="311"/>
      <c r="D167" s="311"/>
      <c r="E167" s="311"/>
      <c r="F167" s="311"/>
      <c r="G167" s="311"/>
      <c r="H167" s="311"/>
      <c r="I167" s="311"/>
      <c r="J167" s="311"/>
      <c r="K167" s="311"/>
      <c r="L167" s="311"/>
      <c r="M167" s="311"/>
      <c r="N167" s="311"/>
      <c r="O167" s="311"/>
      <c r="P167" s="311"/>
      <c r="Q167" s="311"/>
      <c r="R167" s="213"/>
      <c r="S167" s="214"/>
    </row>
    <row r="168" spans="1:38" s="170" customFormat="1" ht="261.75" customHeight="1" x14ac:dyDescent="0.25">
      <c r="A168" s="285">
        <v>4</v>
      </c>
      <c r="B168" s="341" t="s">
        <v>38</v>
      </c>
      <c r="C168" s="341"/>
      <c r="D168" s="341"/>
      <c r="E168" s="341"/>
      <c r="F168" s="341"/>
      <c r="G168" s="341"/>
      <c r="H168" s="341"/>
      <c r="I168" s="341"/>
      <c r="J168" s="341"/>
      <c r="K168" s="341"/>
      <c r="L168" s="341"/>
      <c r="M168" s="341"/>
      <c r="N168" s="341"/>
      <c r="O168" s="341"/>
      <c r="P168" s="341"/>
      <c r="Q168" s="341"/>
      <c r="R168" s="217"/>
      <c r="S168" s="214"/>
    </row>
    <row r="169" spans="1:38" s="170" customFormat="1" ht="47.25" customHeight="1" x14ac:dyDescent="0.25">
      <c r="A169" s="285">
        <v>5</v>
      </c>
      <c r="B169" s="341" t="s">
        <v>26</v>
      </c>
      <c r="C169" s="341"/>
      <c r="D169" s="341"/>
      <c r="E169" s="341"/>
      <c r="F169" s="341"/>
      <c r="G169" s="341"/>
      <c r="H169" s="341"/>
      <c r="I169" s="341"/>
      <c r="J169" s="341"/>
      <c r="K169" s="341"/>
      <c r="L169" s="341"/>
      <c r="M169" s="341"/>
      <c r="N169" s="341"/>
      <c r="O169" s="341"/>
      <c r="P169" s="341"/>
      <c r="Q169" s="341"/>
      <c r="R169" s="213"/>
      <c r="S169" s="214"/>
    </row>
    <row r="170" spans="1:38" s="170" customFormat="1" ht="53.25" customHeight="1" x14ac:dyDescent="0.25">
      <c r="A170" s="283">
        <v>6</v>
      </c>
      <c r="B170" s="311" t="s">
        <v>39</v>
      </c>
      <c r="C170" s="311"/>
      <c r="D170" s="311"/>
      <c r="E170" s="311"/>
      <c r="F170" s="311"/>
      <c r="G170" s="311"/>
      <c r="H170" s="311"/>
      <c r="I170" s="311"/>
      <c r="J170" s="311"/>
      <c r="K170" s="311"/>
      <c r="L170" s="311"/>
      <c r="M170" s="311"/>
      <c r="N170" s="311"/>
      <c r="O170" s="311"/>
      <c r="P170" s="311"/>
      <c r="Q170" s="311"/>
      <c r="R170" s="218"/>
      <c r="S170" s="218"/>
      <c r="T170" s="218"/>
      <c r="U170" s="218"/>
      <c r="V170" s="218"/>
      <c r="W170" s="218"/>
      <c r="X170" s="218"/>
      <c r="Y170" s="218"/>
      <c r="Z170" s="218"/>
      <c r="AA170" s="218"/>
      <c r="AB170" s="218"/>
      <c r="AC170" s="218"/>
      <c r="AD170" s="218"/>
      <c r="AE170" s="219"/>
      <c r="AI170" s="219"/>
    </row>
    <row r="171" spans="1:38" s="170" customFormat="1" ht="64.5" customHeight="1" x14ac:dyDescent="0.25">
      <c r="A171" s="283">
        <v>7</v>
      </c>
      <c r="B171" s="342" t="s">
        <v>271</v>
      </c>
      <c r="C171" s="342"/>
      <c r="D171" s="342"/>
      <c r="E171" s="342"/>
      <c r="F171" s="342"/>
      <c r="G171" s="342"/>
      <c r="H171" s="342"/>
      <c r="I171" s="342"/>
      <c r="J171" s="342"/>
      <c r="K171" s="342"/>
      <c r="L171" s="342"/>
      <c r="M171" s="342"/>
      <c r="N171" s="342"/>
      <c r="O171" s="342"/>
      <c r="P171" s="342"/>
      <c r="Q171" s="342"/>
      <c r="R171" s="290"/>
      <c r="S171" s="290"/>
      <c r="T171" s="290"/>
      <c r="U171" s="290"/>
      <c r="V171" s="290"/>
      <c r="W171" s="290"/>
      <c r="X171" s="290"/>
      <c r="Y171" s="290"/>
      <c r="Z171" s="290"/>
      <c r="AA171" s="290"/>
      <c r="AB171" s="290"/>
    </row>
    <row r="172" spans="1:38" s="170" customFormat="1" ht="51.75" customHeight="1" x14ac:dyDescent="0.25">
      <c r="A172" s="283">
        <v>8</v>
      </c>
      <c r="B172" s="341" t="s">
        <v>27</v>
      </c>
      <c r="C172" s="341"/>
      <c r="D172" s="341"/>
      <c r="E172" s="341"/>
      <c r="F172" s="341"/>
      <c r="G172" s="341"/>
      <c r="H172" s="341"/>
      <c r="I172" s="341"/>
      <c r="J172" s="341"/>
      <c r="K172" s="341"/>
      <c r="L172" s="341"/>
      <c r="M172" s="341"/>
      <c r="N172" s="341"/>
      <c r="O172" s="341"/>
      <c r="P172" s="341"/>
      <c r="Q172" s="341"/>
      <c r="R172" s="213"/>
      <c r="S172" s="214"/>
    </row>
    <row r="173" spans="1:38" s="170" customFormat="1" ht="28.5" customHeight="1" x14ac:dyDescent="0.25">
      <c r="A173" s="283">
        <v>9</v>
      </c>
      <c r="B173" s="341" t="s">
        <v>28</v>
      </c>
      <c r="C173" s="341"/>
      <c r="D173" s="341"/>
      <c r="E173" s="341"/>
      <c r="F173" s="341"/>
      <c r="G173" s="341"/>
      <c r="H173" s="341"/>
      <c r="I173" s="341"/>
      <c r="J173" s="341"/>
      <c r="K173" s="341"/>
      <c r="L173" s="341"/>
      <c r="M173" s="341"/>
      <c r="N173" s="341"/>
      <c r="O173" s="341"/>
      <c r="P173" s="341"/>
      <c r="Q173" s="341"/>
      <c r="R173" s="220"/>
      <c r="S173" s="221"/>
    </row>
    <row r="174" spans="1:38" s="170" customFormat="1" ht="28.5" customHeight="1" x14ac:dyDescent="0.25">
      <c r="A174" s="283">
        <v>10</v>
      </c>
      <c r="B174" s="341" t="s">
        <v>29</v>
      </c>
      <c r="C174" s="341"/>
      <c r="D174" s="341"/>
      <c r="E174" s="341"/>
      <c r="F174" s="341"/>
      <c r="G174" s="341"/>
      <c r="H174" s="341"/>
      <c r="I174" s="341"/>
      <c r="J174" s="341"/>
      <c r="K174" s="341"/>
      <c r="L174" s="341"/>
      <c r="M174" s="341"/>
      <c r="N174" s="341"/>
      <c r="O174" s="341"/>
      <c r="P174" s="341"/>
      <c r="Q174" s="341"/>
      <c r="R174" s="213"/>
      <c r="S174" s="214"/>
    </row>
    <row r="175" spans="1:38" s="170" customFormat="1" ht="132" customHeight="1" x14ac:dyDescent="0.25">
      <c r="A175" s="283">
        <v>11</v>
      </c>
      <c r="B175" s="339" t="s">
        <v>30</v>
      </c>
      <c r="C175" s="339"/>
      <c r="D175" s="339"/>
      <c r="E175" s="339"/>
      <c r="F175" s="339"/>
      <c r="G175" s="339"/>
      <c r="H175" s="339"/>
      <c r="I175" s="339"/>
      <c r="J175" s="339"/>
      <c r="K175" s="339"/>
      <c r="L175" s="339"/>
      <c r="M175" s="339"/>
      <c r="N175" s="339"/>
      <c r="O175" s="339"/>
      <c r="P175" s="339"/>
      <c r="Q175" s="339"/>
      <c r="R175" s="222"/>
      <c r="S175" s="223"/>
      <c r="T175" s="223"/>
      <c r="U175" s="223"/>
      <c r="V175" s="223"/>
      <c r="W175" s="223"/>
      <c r="X175" s="223"/>
      <c r="Y175" s="223"/>
      <c r="Z175" s="223"/>
      <c r="AA175" s="223"/>
      <c r="AB175" s="223"/>
      <c r="AC175" s="223"/>
      <c r="AD175" s="223"/>
      <c r="AE175" s="223"/>
      <c r="AF175" s="223"/>
      <c r="AG175" s="223"/>
      <c r="AH175" s="223"/>
      <c r="AI175" s="223"/>
      <c r="AJ175" s="223"/>
      <c r="AK175" s="223"/>
      <c r="AL175" s="223"/>
    </row>
    <row r="176" spans="1:38" s="171" customFormat="1" ht="377.25" customHeight="1" x14ac:dyDescent="0.3">
      <c r="A176" s="285">
        <v>12</v>
      </c>
      <c r="B176" s="343" t="s">
        <v>294</v>
      </c>
      <c r="C176" s="343"/>
      <c r="D176" s="343"/>
      <c r="E176" s="343"/>
      <c r="F176" s="343"/>
      <c r="G176" s="343"/>
      <c r="H176" s="343"/>
      <c r="I176" s="343"/>
      <c r="J176" s="343"/>
      <c r="K176" s="343"/>
      <c r="L176" s="343"/>
      <c r="M176" s="343"/>
      <c r="N176" s="343"/>
      <c r="O176" s="343"/>
      <c r="P176" s="343"/>
      <c r="Q176" s="343"/>
      <c r="R176" s="184"/>
      <c r="S176" s="224"/>
      <c r="T176" s="224"/>
      <c r="U176" s="224"/>
      <c r="V176" s="224"/>
      <c r="W176" s="224"/>
      <c r="X176" s="224"/>
      <c r="Y176" s="224"/>
      <c r="Z176" s="224"/>
      <c r="AA176" s="224"/>
      <c r="AB176" s="224"/>
      <c r="AC176" s="224"/>
      <c r="AD176" s="224"/>
      <c r="AE176" s="224"/>
      <c r="AF176" s="224"/>
      <c r="AG176" s="224"/>
      <c r="AH176" s="224"/>
      <c r="AI176" s="224"/>
      <c r="AJ176" s="224"/>
      <c r="AK176" s="224"/>
      <c r="AL176" s="224"/>
    </row>
    <row r="177" spans="1:38" s="171" customFormat="1" ht="155.25" customHeight="1" x14ac:dyDescent="0.25">
      <c r="A177" s="285"/>
      <c r="B177" s="338" t="s">
        <v>272</v>
      </c>
      <c r="C177" s="339"/>
      <c r="D177" s="339"/>
      <c r="E177" s="339"/>
      <c r="F177" s="339"/>
      <c r="G177" s="339"/>
      <c r="H177" s="339"/>
      <c r="I177" s="339"/>
      <c r="J177" s="339"/>
      <c r="K177" s="339"/>
      <c r="L177" s="339"/>
      <c r="M177" s="339"/>
      <c r="N177" s="339"/>
      <c r="O177" s="339"/>
      <c r="P177" s="339"/>
      <c r="Q177" s="339"/>
      <c r="R177" s="184"/>
      <c r="S177" s="224"/>
      <c r="T177" s="224"/>
      <c r="U177" s="224"/>
      <c r="V177" s="224"/>
      <c r="W177" s="224"/>
      <c r="X177" s="224"/>
      <c r="Y177" s="224"/>
      <c r="Z177" s="224"/>
      <c r="AA177" s="224"/>
      <c r="AB177" s="224"/>
      <c r="AC177" s="224"/>
      <c r="AD177" s="224"/>
      <c r="AE177" s="224"/>
      <c r="AF177" s="224"/>
      <c r="AG177" s="224"/>
      <c r="AH177" s="224"/>
      <c r="AI177" s="224"/>
      <c r="AJ177" s="224"/>
      <c r="AK177" s="224"/>
      <c r="AL177" s="224"/>
    </row>
    <row r="178" spans="1:38" s="170" customFormat="1" ht="65.25" customHeight="1" x14ac:dyDescent="0.25">
      <c r="A178" s="285">
        <v>13</v>
      </c>
      <c r="B178" s="311" t="s">
        <v>40</v>
      </c>
      <c r="C178" s="311"/>
      <c r="D178" s="311"/>
      <c r="E178" s="311"/>
      <c r="F178" s="311"/>
      <c r="G178" s="311"/>
      <c r="H178" s="311"/>
      <c r="I178" s="311"/>
      <c r="J178" s="311"/>
      <c r="K178" s="311"/>
      <c r="L178" s="311"/>
      <c r="M178" s="311"/>
      <c r="N178" s="311"/>
      <c r="O178" s="311"/>
      <c r="P178" s="311"/>
      <c r="Q178" s="311"/>
      <c r="R178" s="220"/>
    </row>
    <row r="179" spans="1:38" s="170" customFormat="1" ht="29.45" customHeight="1" x14ac:dyDescent="0.25">
      <c r="A179" s="285">
        <v>14</v>
      </c>
      <c r="B179" s="311" t="s">
        <v>31</v>
      </c>
      <c r="C179" s="311"/>
      <c r="D179" s="311"/>
      <c r="E179" s="311"/>
      <c r="F179" s="311"/>
      <c r="G179" s="311"/>
      <c r="H179" s="311"/>
      <c r="I179" s="311"/>
      <c r="J179" s="311"/>
      <c r="K179" s="311"/>
      <c r="L179" s="311"/>
      <c r="M179" s="311"/>
      <c r="N179" s="311"/>
      <c r="O179" s="311"/>
      <c r="P179" s="311"/>
      <c r="Q179" s="311"/>
      <c r="R179" s="220"/>
      <c r="S179" s="221"/>
    </row>
    <row r="180" spans="1:38" s="170" customFormat="1" ht="29.45" customHeight="1" x14ac:dyDescent="0.25">
      <c r="A180" s="285">
        <v>15</v>
      </c>
      <c r="B180" s="311" t="s">
        <v>41</v>
      </c>
      <c r="C180" s="311"/>
      <c r="D180" s="311"/>
      <c r="E180" s="311"/>
      <c r="F180" s="311"/>
      <c r="G180" s="311"/>
      <c r="H180" s="311"/>
      <c r="I180" s="311"/>
      <c r="J180" s="311"/>
      <c r="K180" s="311"/>
      <c r="L180" s="311"/>
      <c r="M180" s="311"/>
      <c r="N180" s="311"/>
      <c r="O180" s="311"/>
      <c r="P180" s="311"/>
      <c r="Q180" s="311"/>
      <c r="R180" s="220"/>
      <c r="S180" s="221"/>
    </row>
    <row r="181" spans="1:38" s="170" customFormat="1" ht="29.45" customHeight="1" x14ac:dyDescent="0.25">
      <c r="A181" s="285">
        <v>16</v>
      </c>
      <c r="B181" s="311" t="s">
        <v>32</v>
      </c>
      <c r="C181" s="311"/>
      <c r="D181" s="311"/>
      <c r="E181" s="311"/>
      <c r="F181" s="311"/>
      <c r="G181" s="311"/>
      <c r="H181" s="311"/>
      <c r="I181" s="311"/>
      <c r="J181" s="311"/>
      <c r="K181" s="311"/>
      <c r="L181" s="311"/>
      <c r="M181" s="311"/>
      <c r="N181" s="311"/>
      <c r="O181" s="311"/>
      <c r="P181" s="311"/>
      <c r="Q181" s="311"/>
      <c r="R181" s="220"/>
      <c r="S181" s="221"/>
    </row>
    <row r="182" spans="1:38" s="24" customFormat="1" ht="39" customHeight="1" x14ac:dyDescent="0.3">
      <c r="A182" s="287"/>
      <c r="B182" s="225"/>
      <c r="C182" s="5"/>
      <c r="D182" s="226"/>
      <c r="E182" s="227"/>
      <c r="F182" s="227"/>
      <c r="G182" s="227"/>
      <c r="H182" s="227"/>
      <c r="I182" s="228"/>
      <c r="J182" s="228"/>
      <c r="K182" s="227"/>
      <c r="L182" s="227"/>
      <c r="M182" s="227"/>
      <c r="N182" s="5"/>
      <c r="O182" s="5"/>
      <c r="P182" s="5"/>
      <c r="Q182" s="5"/>
      <c r="R182" s="229"/>
      <c r="S182" s="230"/>
    </row>
    <row r="183" spans="1:38" ht="39" customHeight="1" x14ac:dyDescent="0.3">
      <c r="A183" s="288"/>
      <c r="B183" s="231"/>
      <c r="C183" s="231"/>
      <c r="D183" s="231"/>
      <c r="E183" s="231"/>
      <c r="F183" s="231"/>
      <c r="G183" s="231"/>
      <c r="H183" s="231"/>
      <c r="I183" s="231"/>
      <c r="J183" s="231"/>
      <c r="K183" s="231"/>
      <c r="L183" s="231"/>
      <c r="M183" s="231"/>
      <c r="N183" s="231"/>
      <c r="O183" s="231"/>
      <c r="P183" s="231"/>
      <c r="Q183" s="231"/>
    </row>
    <row r="184" spans="1:38" ht="39" customHeight="1" x14ac:dyDescent="0.25">
      <c r="A184" s="288"/>
    </row>
    <row r="185" spans="1:38" ht="39" customHeight="1" x14ac:dyDescent="0.25">
      <c r="A185" s="288"/>
    </row>
    <row r="186" spans="1:38" ht="39" customHeight="1" x14ac:dyDescent="0.3">
      <c r="A186" s="288"/>
      <c r="B186" s="232"/>
      <c r="C186" s="233"/>
      <c r="D186" s="234"/>
      <c r="I186" s="185"/>
      <c r="J186" s="185"/>
    </row>
    <row r="187" spans="1:38" ht="39" customHeight="1" x14ac:dyDescent="0.25">
      <c r="A187" s="288"/>
      <c r="B187" s="235"/>
      <c r="C187" s="233"/>
      <c r="D187" s="234"/>
      <c r="I187" s="236"/>
      <c r="J187" s="236"/>
      <c r="L187" s="42"/>
    </row>
    <row r="188" spans="1:38" ht="39" customHeight="1" x14ac:dyDescent="0.3">
      <c r="A188" s="288"/>
      <c r="B188" s="237"/>
      <c r="C188" s="233"/>
      <c r="D188" s="234"/>
      <c r="I188" s="185"/>
      <c r="J188" s="185"/>
    </row>
    <row r="189" spans="1:38" ht="39" customHeight="1" x14ac:dyDescent="0.25">
      <c r="A189" s="288"/>
      <c r="B189" s="233"/>
      <c r="C189" s="233"/>
      <c r="D189" s="234"/>
    </row>
    <row r="190" spans="1:38" ht="39" customHeight="1" x14ac:dyDescent="0.25">
      <c r="A190" s="288"/>
      <c r="B190" s="233"/>
      <c r="C190" s="233"/>
      <c r="D190" s="234"/>
      <c r="E190" s="238"/>
      <c r="F190" s="238"/>
      <c r="G190" s="238"/>
      <c r="H190" s="238"/>
      <c r="I190" s="42"/>
      <c r="J190" s="42"/>
      <c r="R190" s="53"/>
    </row>
    <row r="191" spans="1:38" ht="48" customHeight="1" x14ac:dyDescent="0.25">
      <c r="A191" s="288"/>
      <c r="B191" s="337"/>
      <c r="C191" s="337"/>
      <c r="D191" s="337"/>
    </row>
    <row r="192" spans="1:38" ht="15.75" x14ac:dyDescent="0.25">
      <c r="A192" s="288"/>
      <c r="B192" s="233"/>
      <c r="C192" s="233"/>
      <c r="D192" s="234"/>
    </row>
    <row r="193" spans="1:4" ht="15.75" x14ac:dyDescent="0.25">
      <c r="A193" s="288"/>
      <c r="B193" s="234"/>
      <c r="C193" s="234"/>
      <c r="D193" s="234"/>
    </row>
    <row r="194" spans="1:4" ht="15.75" x14ac:dyDescent="0.25">
      <c r="A194" s="288"/>
      <c r="B194" s="234"/>
      <c r="C194" s="234"/>
      <c r="D194" s="234"/>
    </row>
    <row r="195" spans="1:4" ht="15.75" x14ac:dyDescent="0.25">
      <c r="A195" s="288"/>
      <c r="B195" s="234"/>
      <c r="C195" s="234"/>
      <c r="D195" s="234"/>
    </row>
    <row r="196" spans="1:4" ht="15.75" x14ac:dyDescent="0.25">
      <c r="A196" s="288"/>
      <c r="B196" s="234"/>
      <c r="C196" s="234"/>
      <c r="D196" s="234"/>
    </row>
    <row r="197" spans="1:4" ht="15.75" x14ac:dyDescent="0.25">
      <c r="A197" s="288"/>
      <c r="B197" s="234"/>
      <c r="C197" s="234"/>
      <c r="D197" s="234"/>
    </row>
    <row r="198" spans="1:4" ht="15.75" x14ac:dyDescent="0.25">
      <c r="A198" s="288"/>
      <c r="B198" s="234"/>
      <c r="C198" s="234"/>
      <c r="D198" s="234"/>
    </row>
    <row r="199" spans="1:4" ht="15.75" x14ac:dyDescent="0.25">
      <c r="A199" s="288"/>
      <c r="B199" s="234"/>
      <c r="C199" s="234"/>
      <c r="D199" s="234"/>
    </row>
    <row r="200" spans="1:4" x14ac:dyDescent="0.25">
      <c r="A200" s="288"/>
    </row>
    <row r="201" spans="1:4" x14ac:dyDescent="0.25">
      <c r="A201" s="288"/>
    </row>
    <row r="202" spans="1:4" x14ac:dyDescent="0.25">
      <c r="A202" s="288"/>
    </row>
    <row r="203" spans="1:4" x14ac:dyDescent="0.25">
      <c r="A203" s="288"/>
    </row>
    <row r="204" spans="1:4" x14ac:dyDescent="0.25">
      <c r="A204" s="288"/>
    </row>
    <row r="205" spans="1:4" x14ac:dyDescent="0.25">
      <c r="A205" s="288"/>
    </row>
    <row r="206" spans="1:4" x14ac:dyDescent="0.25">
      <c r="A206" s="288"/>
    </row>
    <row r="207" spans="1:4" x14ac:dyDescent="0.25">
      <c r="A207" s="288"/>
    </row>
    <row r="208" spans="1:4" x14ac:dyDescent="0.25">
      <c r="A208" s="288"/>
    </row>
    <row r="209" spans="1:1" x14ac:dyDescent="0.25">
      <c r="A209" s="288"/>
    </row>
    <row r="210" spans="1:1" x14ac:dyDescent="0.25">
      <c r="A210" s="288"/>
    </row>
    <row r="211" spans="1:1" x14ac:dyDescent="0.25">
      <c r="A211" s="288"/>
    </row>
    <row r="212" spans="1:1" x14ac:dyDescent="0.25">
      <c r="A212" s="288"/>
    </row>
    <row r="213" spans="1:1" x14ac:dyDescent="0.25">
      <c r="A213" s="288"/>
    </row>
    <row r="214" spans="1:1" x14ac:dyDescent="0.25">
      <c r="A214" s="288"/>
    </row>
    <row r="215" spans="1:1" x14ac:dyDescent="0.25">
      <c r="A215" s="288"/>
    </row>
    <row r="216" spans="1:1" x14ac:dyDescent="0.25">
      <c r="A216" s="288"/>
    </row>
    <row r="217" spans="1:1" x14ac:dyDescent="0.25">
      <c r="A217" s="288"/>
    </row>
    <row r="218" spans="1:1" x14ac:dyDescent="0.25">
      <c r="A218" s="288"/>
    </row>
    <row r="219" spans="1:1" x14ac:dyDescent="0.25">
      <c r="A219" s="288"/>
    </row>
    <row r="220" spans="1:1" x14ac:dyDescent="0.25">
      <c r="A220" s="288"/>
    </row>
    <row r="221" spans="1:1" x14ac:dyDescent="0.25">
      <c r="A221" s="288"/>
    </row>
    <row r="222" spans="1:1" x14ac:dyDescent="0.25">
      <c r="A222" s="288"/>
    </row>
    <row r="223" spans="1:1" x14ac:dyDescent="0.25">
      <c r="A223" s="288"/>
    </row>
    <row r="224" spans="1:1" x14ac:dyDescent="0.25">
      <c r="A224" s="288"/>
    </row>
    <row r="225" spans="1:1" x14ac:dyDescent="0.25">
      <c r="A225" s="288"/>
    </row>
    <row r="226" spans="1:1" x14ac:dyDescent="0.25">
      <c r="A226" s="288"/>
    </row>
    <row r="227" spans="1:1" x14ac:dyDescent="0.25">
      <c r="A227" s="288"/>
    </row>
    <row r="228" spans="1:1" x14ac:dyDescent="0.25">
      <c r="A228" s="288"/>
    </row>
    <row r="229" spans="1:1" x14ac:dyDescent="0.25">
      <c r="A229" s="288"/>
    </row>
    <row r="230" spans="1:1" x14ac:dyDescent="0.25">
      <c r="A230" s="288"/>
    </row>
    <row r="231" spans="1:1" x14ac:dyDescent="0.25">
      <c r="A231" s="288"/>
    </row>
    <row r="232" spans="1:1" x14ac:dyDescent="0.25">
      <c r="A232" s="288"/>
    </row>
    <row r="233" spans="1:1" x14ac:dyDescent="0.25">
      <c r="A233" s="288"/>
    </row>
    <row r="234" spans="1:1" x14ac:dyDescent="0.25">
      <c r="A234" s="288"/>
    </row>
    <row r="235" spans="1:1" x14ac:dyDescent="0.25">
      <c r="A235" s="288"/>
    </row>
    <row r="236" spans="1:1" x14ac:dyDescent="0.25">
      <c r="A236" s="288"/>
    </row>
    <row r="237" spans="1:1" x14ac:dyDescent="0.25">
      <c r="A237" s="288"/>
    </row>
    <row r="238" spans="1:1" x14ac:dyDescent="0.25">
      <c r="A238" s="288"/>
    </row>
    <row r="239" spans="1:1" x14ac:dyDescent="0.25">
      <c r="A239" s="288"/>
    </row>
    <row r="240" spans="1:1" x14ac:dyDescent="0.25">
      <c r="A240" s="288"/>
    </row>
    <row r="241" spans="1:1" x14ac:dyDescent="0.25">
      <c r="A241" s="288"/>
    </row>
    <row r="242" spans="1:1" x14ac:dyDescent="0.25">
      <c r="A242" s="288"/>
    </row>
    <row r="243" spans="1:1" x14ac:dyDescent="0.25">
      <c r="A243" s="288"/>
    </row>
    <row r="244" spans="1:1" x14ac:dyDescent="0.25">
      <c r="A244" s="288"/>
    </row>
    <row r="245" spans="1:1" x14ac:dyDescent="0.25">
      <c r="A245" s="288"/>
    </row>
    <row r="246" spans="1:1" x14ac:dyDescent="0.25">
      <c r="A246" s="288"/>
    </row>
    <row r="247" spans="1:1" x14ac:dyDescent="0.25">
      <c r="A247" s="288"/>
    </row>
    <row r="248" spans="1:1" x14ac:dyDescent="0.25">
      <c r="A248" s="288"/>
    </row>
    <row r="249" spans="1:1" x14ac:dyDescent="0.25">
      <c r="A249" s="288"/>
    </row>
    <row r="250" spans="1:1" x14ac:dyDescent="0.25">
      <c r="A250" s="288"/>
    </row>
    <row r="251" spans="1:1" x14ac:dyDescent="0.25">
      <c r="A251" s="288"/>
    </row>
    <row r="252" spans="1:1" x14ac:dyDescent="0.25">
      <c r="A252" s="288"/>
    </row>
    <row r="253" spans="1:1" x14ac:dyDescent="0.25">
      <c r="A253" s="288"/>
    </row>
    <row r="254" spans="1:1" x14ac:dyDescent="0.25">
      <c r="A254" s="288"/>
    </row>
    <row r="255" spans="1:1" x14ac:dyDescent="0.25">
      <c r="A255" s="288"/>
    </row>
    <row r="256" spans="1:1" x14ac:dyDescent="0.25">
      <c r="A256" s="288"/>
    </row>
    <row r="257" spans="1:1" x14ac:dyDescent="0.25">
      <c r="A257" s="288"/>
    </row>
    <row r="258" spans="1:1" x14ac:dyDescent="0.25">
      <c r="A258" s="288"/>
    </row>
    <row r="259" spans="1:1" x14ac:dyDescent="0.25">
      <c r="A259" s="288"/>
    </row>
    <row r="260" spans="1:1" x14ac:dyDescent="0.25">
      <c r="A260" s="288"/>
    </row>
    <row r="261" spans="1:1" x14ac:dyDescent="0.25">
      <c r="A261" s="288"/>
    </row>
    <row r="262" spans="1:1" x14ac:dyDescent="0.25">
      <c r="A262" s="288"/>
    </row>
    <row r="263" spans="1:1" x14ac:dyDescent="0.25">
      <c r="A263" s="288"/>
    </row>
    <row r="264" spans="1:1" x14ac:dyDescent="0.25">
      <c r="A264" s="288"/>
    </row>
    <row r="265" spans="1:1" x14ac:dyDescent="0.25">
      <c r="A265" s="288"/>
    </row>
    <row r="266" spans="1:1" x14ac:dyDescent="0.25">
      <c r="A266" s="288"/>
    </row>
    <row r="267" spans="1:1" x14ac:dyDescent="0.25">
      <c r="A267" s="288"/>
    </row>
    <row r="268" spans="1:1" x14ac:dyDescent="0.25">
      <c r="A268" s="288"/>
    </row>
    <row r="269" spans="1:1" x14ac:dyDescent="0.25">
      <c r="A269" s="288"/>
    </row>
    <row r="270" spans="1:1" x14ac:dyDescent="0.25">
      <c r="A270" s="288"/>
    </row>
    <row r="271" spans="1:1" x14ac:dyDescent="0.25">
      <c r="A271" s="288"/>
    </row>
    <row r="272" spans="1:1" x14ac:dyDescent="0.25">
      <c r="A272" s="288"/>
    </row>
    <row r="273" spans="1:1" x14ac:dyDescent="0.25">
      <c r="A273" s="288"/>
    </row>
    <row r="274" spans="1:1" x14ac:dyDescent="0.25">
      <c r="A274" s="288"/>
    </row>
    <row r="275" spans="1:1" x14ac:dyDescent="0.25">
      <c r="A275" s="288"/>
    </row>
    <row r="276" spans="1:1" x14ac:dyDescent="0.25">
      <c r="A276" s="288"/>
    </row>
    <row r="277" spans="1:1" x14ac:dyDescent="0.25">
      <c r="A277" s="288"/>
    </row>
    <row r="4576" spans="3:18" x14ac:dyDescent="0.25">
      <c r="C4576" s="239"/>
      <c r="R4576" s="53"/>
    </row>
  </sheetData>
  <autoFilter ref="B14:Q118"/>
  <mergeCells count="81">
    <mergeCell ref="B165:Q165"/>
    <mergeCell ref="C17:C19"/>
    <mergeCell ref="C20:C21"/>
    <mergeCell ref="C22:C25"/>
    <mergeCell ref="Q23:Q25"/>
    <mergeCell ref="C30:C33"/>
    <mergeCell ref="C86:C88"/>
    <mergeCell ref="C89:C91"/>
    <mergeCell ref="C93:C97"/>
    <mergeCell ref="C81:C85"/>
    <mergeCell ref="C129:C131"/>
    <mergeCell ref="C28:C29"/>
    <mergeCell ref="E12:E13"/>
    <mergeCell ref="I12:I13"/>
    <mergeCell ref="C40:C43"/>
    <mergeCell ref="C44:C45"/>
    <mergeCell ref="G12:G13"/>
    <mergeCell ref="H12:H13"/>
    <mergeCell ref="B181:Q181"/>
    <mergeCell ref="B176:Q176"/>
    <mergeCell ref="C38:C39"/>
    <mergeCell ref="C72:C73"/>
    <mergeCell ref="A4:Q4"/>
    <mergeCell ref="A5:Q5"/>
    <mergeCell ref="A6:Q6"/>
    <mergeCell ref="N10:Q10"/>
    <mergeCell ref="A12:A13"/>
    <mergeCell ref="B12:B13"/>
    <mergeCell ref="C12:C13"/>
    <mergeCell ref="N12:P12"/>
    <mergeCell ref="J7:Q9"/>
    <mergeCell ref="Q12:Q13"/>
    <mergeCell ref="F12:F13"/>
    <mergeCell ref="D12:D13"/>
    <mergeCell ref="J12:J13"/>
    <mergeCell ref="K12:M12"/>
    <mergeCell ref="B191:D191"/>
    <mergeCell ref="B177:Q177"/>
    <mergeCell ref="B166:Q166"/>
    <mergeCell ref="B167:Q167"/>
    <mergeCell ref="B168:Q168"/>
    <mergeCell ref="B169:Q169"/>
    <mergeCell ref="B170:Q170"/>
    <mergeCell ref="B171:Q171"/>
    <mergeCell ref="B172:Q172"/>
    <mergeCell ref="B173:Q173"/>
    <mergeCell ref="B174:Q174"/>
    <mergeCell ref="B175:Q175"/>
    <mergeCell ref="B179:Q179"/>
    <mergeCell ref="B178:Q178"/>
    <mergeCell ref="C63:C66"/>
    <mergeCell ref="Q64:Q66"/>
    <mergeCell ref="Q53:Q55"/>
    <mergeCell ref="Q60:Q62"/>
    <mergeCell ref="Q56:Q58"/>
    <mergeCell ref="C79:D79"/>
    <mergeCell ref="C133:C136"/>
    <mergeCell ref="C148:C151"/>
    <mergeCell ref="C120:C124"/>
    <mergeCell ref="C109:C112"/>
    <mergeCell ref="C113:C117"/>
    <mergeCell ref="C138:C140"/>
    <mergeCell ref="C141:C143"/>
    <mergeCell ref="C145:C146"/>
    <mergeCell ref="C125:C126"/>
    <mergeCell ref="B180:Q180"/>
    <mergeCell ref="Q17:Q19"/>
    <mergeCell ref="C100:C103"/>
    <mergeCell ref="C106:C108"/>
    <mergeCell ref="C104:C105"/>
    <mergeCell ref="C67:C70"/>
    <mergeCell ref="C75:C76"/>
    <mergeCell ref="C77:C78"/>
    <mergeCell ref="Q30:Q33"/>
    <mergeCell ref="Q34:Q37"/>
    <mergeCell ref="C34:C37"/>
    <mergeCell ref="C47:C51"/>
    <mergeCell ref="Q48:Q51"/>
    <mergeCell ref="C52:C55"/>
    <mergeCell ref="C56:C58"/>
    <mergeCell ref="C59:C62"/>
  </mergeCells>
  <pageMargins left="0.25" right="0.25" top="0.75" bottom="0.75" header="0.3" footer="0.3"/>
  <pageSetup paperSize="9" scale="39" fitToHeight="0" orientation="landscape" r:id="rId1"/>
  <headerFooter>
    <oddFooter>Страница &amp;P</oddFooter>
  </headerFooter>
  <rowBreaks count="2" manualBreakCount="2">
    <brk id="91" max="16" man="1"/>
    <brk id="117"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 в рассылку </vt:lpstr>
      <vt:lpstr>'расчет в рассылку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2025-03-16T05:09:04Z</dcterms:modified>
</cp:coreProperties>
</file>