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Mserver\Строительная Компания\PTO\Храмеева А.А\Кубинская 2 оч\Отделка ДОО\Расчет\"/>
    </mc:Choice>
  </mc:AlternateContent>
  <bookViews>
    <workbookView xWindow="0" yWindow="0" windowWidth="20490" windowHeight="6720"/>
  </bookViews>
  <sheets>
    <sheet name="Расчет" sheetId="7" r:id="rId1"/>
  </sheets>
  <definedNames>
    <definedName name="_xlnm._FilterDatabase" localSheetId="0" hidden="1">Расчет!$A$18:$P$402</definedName>
    <definedName name="_xlnm.Print_Area" localSheetId="0">Расчет!$A$1:$O$436</definedName>
  </definedNames>
  <calcPr calcId="162913" fullPrecision="0"/>
</workbook>
</file>

<file path=xl/calcChain.xml><?xml version="1.0" encoding="utf-8"?>
<calcChain xmlns="http://schemas.openxmlformats.org/spreadsheetml/2006/main">
  <c r="F356" i="7" l="1"/>
  <c r="F379" i="7"/>
  <c r="F381" i="7"/>
  <c r="K66" i="7" l="1"/>
  <c r="M156" i="7" l="1"/>
  <c r="I156" i="7"/>
  <c r="L156" i="7" s="1"/>
  <c r="K70" i="7"/>
  <c r="K74" i="7"/>
  <c r="K78" i="7"/>
  <c r="K82" i="7"/>
  <c r="K258" i="7"/>
  <c r="K262" i="7"/>
  <c r="K266" i="7"/>
  <c r="K270" i="7"/>
  <c r="K274" i="7"/>
  <c r="M349" i="7"/>
  <c r="I349" i="7"/>
  <c r="K349" i="7" s="1"/>
  <c r="M345" i="7"/>
  <c r="I345" i="7"/>
  <c r="L345" i="7" s="1"/>
  <c r="M342" i="7"/>
  <c r="I342" i="7"/>
  <c r="L342" i="7" s="1"/>
  <c r="M339" i="7"/>
  <c r="I339" i="7"/>
  <c r="K339" i="7" s="1"/>
  <c r="M328" i="7"/>
  <c r="I328" i="7"/>
  <c r="K328" i="7" s="1"/>
  <c r="M324" i="7"/>
  <c r="I324" i="7"/>
  <c r="K324" i="7" s="1"/>
  <c r="M320" i="7"/>
  <c r="I320" i="7"/>
  <c r="K320" i="7" s="1"/>
  <c r="M317" i="7"/>
  <c r="I317" i="7"/>
  <c r="K317" i="7" s="1"/>
  <c r="M314" i="7"/>
  <c r="I314" i="7"/>
  <c r="K314" i="7" s="1"/>
  <c r="M297" i="7"/>
  <c r="I297" i="7"/>
  <c r="L297" i="7" s="1"/>
  <c r="M294" i="7"/>
  <c r="I294" i="7"/>
  <c r="K294" i="7" s="1"/>
  <c r="M293" i="7"/>
  <c r="I293" i="7"/>
  <c r="L293" i="7" s="1"/>
  <c r="M292" i="7"/>
  <c r="I292" i="7"/>
  <c r="K292" i="7" s="1"/>
  <c r="M291" i="7"/>
  <c r="I291" i="7"/>
  <c r="K291" i="7" s="1"/>
  <c r="M288" i="7"/>
  <c r="I288" i="7"/>
  <c r="L288" i="7" s="1"/>
  <c r="M287" i="7"/>
  <c r="I287" i="7"/>
  <c r="L287" i="7" s="1"/>
  <c r="M268" i="7"/>
  <c r="I268" i="7"/>
  <c r="L268" i="7" s="1"/>
  <c r="M267" i="7"/>
  <c r="I267" i="7"/>
  <c r="L267" i="7" s="1"/>
  <c r="M263" i="7"/>
  <c r="I263" i="7"/>
  <c r="L263" i="7" s="1"/>
  <c r="M259" i="7"/>
  <c r="I259" i="7"/>
  <c r="K259" i="7" s="1"/>
  <c r="M255" i="7"/>
  <c r="I255" i="7"/>
  <c r="K255" i="7" s="1"/>
  <c r="M239" i="7"/>
  <c r="I239" i="7"/>
  <c r="L239" i="7" s="1"/>
  <c r="M235" i="7"/>
  <c r="I235" i="7"/>
  <c r="K235" i="7" s="1"/>
  <c r="M234" i="7"/>
  <c r="I234" i="7"/>
  <c r="K234" i="7" s="1"/>
  <c r="M230" i="7"/>
  <c r="I230" i="7"/>
  <c r="L230" i="7" s="1"/>
  <c r="M229" i="7"/>
  <c r="I229" i="7"/>
  <c r="L229" i="7" s="1"/>
  <c r="M226" i="7"/>
  <c r="I226" i="7"/>
  <c r="L226" i="7" s="1"/>
  <c r="M225" i="7"/>
  <c r="I225" i="7"/>
  <c r="L225" i="7" s="1"/>
  <c r="M160" i="7"/>
  <c r="I160" i="7"/>
  <c r="L160" i="7" s="1"/>
  <c r="M152" i="7"/>
  <c r="I152" i="7"/>
  <c r="L152" i="7" s="1"/>
  <c r="M149" i="7"/>
  <c r="I149" i="7"/>
  <c r="L149" i="7" s="1"/>
  <c r="I146" i="7"/>
  <c r="M135" i="7"/>
  <c r="I135" i="7"/>
  <c r="K135" i="7" s="1"/>
  <c r="M131" i="7"/>
  <c r="I131" i="7"/>
  <c r="L131" i="7" s="1"/>
  <c r="M127" i="7"/>
  <c r="I127" i="7"/>
  <c r="L127" i="7" s="1"/>
  <c r="M124" i="7"/>
  <c r="I124" i="7"/>
  <c r="K124" i="7" s="1"/>
  <c r="M121" i="7"/>
  <c r="I121" i="7"/>
  <c r="L121" i="7" s="1"/>
  <c r="M105" i="7"/>
  <c r="I105" i="7"/>
  <c r="K105" i="7" s="1"/>
  <c r="M102" i="7"/>
  <c r="I102" i="7"/>
  <c r="L102" i="7" s="1"/>
  <c r="M101" i="7"/>
  <c r="I101" i="7"/>
  <c r="L101" i="7" s="1"/>
  <c r="M100" i="7"/>
  <c r="I100" i="7"/>
  <c r="L100" i="7" s="1"/>
  <c r="M99" i="7"/>
  <c r="I99" i="7"/>
  <c r="L99" i="7" s="1"/>
  <c r="M96" i="7"/>
  <c r="I96" i="7"/>
  <c r="L96" i="7" s="1"/>
  <c r="M95" i="7"/>
  <c r="I95" i="7"/>
  <c r="L95" i="7" s="1"/>
  <c r="M76" i="7"/>
  <c r="I76" i="7"/>
  <c r="K76" i="7" s="1"/>
  <c r="M75" i="7"/>
  <c r="I75" i="7"/>
  <c r="L75" i="7" s="1"/>
  <c r="M71" i="7"/>
  <c r="I71" i="7"/>
  <c r="L71" i="7" s="1"/>
  <c r="M67" i="7"/>
  <c r="I67" i="7"/>
  <c r="L67" i="7" s="1"/>
  <c r="M63" i="7"/>
  <c r="I63" i="7"/>
  <c r="L63" i="7" s="1"/>
  <c r="M47" i="7"/>
  <c r="I47" i="7"/>
  <c r="L47" i="7" s="1"/>
  <c r="M43" i="7"/>
  <c r="I43" i="7"/>
  <c r="K43" i="7" s="1"/>
  <c r="M42" i="7"/>
  <c r="I42" i="7"/>
  <c r="K42" i="7" s="1"/>
  <c r="M38" i="7"/>
  <c r="I38" i="7"/>
  <c r="L38" i="7" s="1"/>
  <c r="M37" i="7"/>
  <c r="I37" i="7"/>
  <c r="L37" i="7" s="1"/>
  <c r="M34" i="7"/>
  <c r="I34" i="7"/>
  <c r="L34" i="7" s="1"/>
  <c r="M33" i="7"/>
  <c r="I33" i="7"/>
  <c r="L33" i="7" s="1"/>
  <c r="K23" i="7"/>
  <c r="K24" i="7"/>
  <c r="K25" i="7"/>
  <c r="K26" i="7"/>
  <c r="K27" i="7"/>
  <c r="K28" i="7"/>
  <c r="K29" i="7"/>
  <c r="K30" i="7"/>
  <c r="K31" i="7"/>
  <c r="K22" i="7"/>
  <c r="N71" i="7" l="1"/>
  <c r="K37" i="7"/>
  <c r="L235" i="7"/>
  <c r="N235" i="7" s="1"/>
  <c r="K225" i="7"/>
  <c r="N127" i="7"/>
  <c r="L259" i="7"/>
  <c r="N259" i="7" s="1"/>
  <c r="L42" i="7"/>
  <c r="N42" i="7" s="1"/>
  <c r="N345" i="7"/>
  <c r="L317" i="7"/>
  <c r="N317" i="7" s="1"/>
  <c r="L320" i="7"/>
  <c r="N320" i="7" s="1"/>
  <c r="N342" i="7"/>
  <c r="K342" i="7"/>
  <c r="N229" i="7"/>
  <c r="N263" i="7"/>
  <c r="N225" i="7"/>
  <c r="N149" i="7"/>
  <c r="K149" i="7"/>
  <c r="K131" i="7"/>
  <c r="N131" i="7"/>
  <c r="N34" i="7"/>
  <c r="N37" i="7"/>
  <c r="L105" i="7"/>
  <c r="N105" i="7" s="1"/>
  <c r="N33" i="7"/>
  <c r="N156" i="7"/>
  <c r="K156" i="7"/>
  <c r="L349" i="7"/>
  <c r="N349" i="7" s="1"/>
  <c r="K345" i="7"/>
  <c r="L339" i="7"/>
  <c r="N339" i="7" s="1"/>
  <c r="L328" i="7"/>
  <c r="N328" i="7" s="1"/>
  <c r="L324" i="7"/>
  <c r="N324" i="7" s="1"/>
  <c r="L314" i="7"/>
  <c r="N314" i="7" s="1"/>
  <c r="N297" i="7"/>
  <c r="K297" i="7"/>
  <c r="L294" i="7"/>
  <c r="N294" i="7" s="1"/>
  <c r="N293" i="7"/>
  <c r="K293" i="7"/>
  <c r="L292" i="7"/>
  <c r="N292" i="7" s="1"/>
  <c r="L291" i="7"/>
  <c r="N291" i="7" s="1"/>
  <c r="N288" i="7"/>
  <c r="K288" i="7"/>
  <c r="N287" i="7"/>
  <c r="K287" i="7"/>
  <c r="N268" i="7"/>
  <c r="K268" i="7"/>
  <c r="N267" i="7"/>
  <c r="K267" i="7"/>
  <c r="K263" i="7"/>
  <c r="L255" i="7"/>
  <c r="N255" i="7" s="1"/>
  <c r="N239" i="7"/>
  <c r="K239" i="7"/>
  <c r="L234" i="7"/>
  <c r="N234" i="7" s="1"/>
  <c r="N230" i="7"/>
  <c r="K230" i="7"/>
  <c r="K229" i="7"/>
  <c r="N226" i="7"/>
  <c r="K226" i="7"/>
  <c r="N160" i="7"/>
  <c r="K160" i="7"/>
  <c r="N152" i="7"/>
  <c r="K152" i="7"/>
  <c r="K146" i="7"/>
  <c r="L135" i="7"/>
  <c r="N135" i="7" s="1"/>
  <c r="K127" i="7"/>
  <c r="L124" i="7"/>
  <c r="N124" i="7" s="1"/>
  <c r="N121" i="7"/>
  <c r="K121" i="7"/>
  <c r="N102" i="7"/>
  <c r="K102" i="7"/>
  <c r="N101" i="7"/>
  <c r="K101" i="7"/>
  <c r="N100" i="7"/>
  <c r="K100" i="7"/>
  <c r="N99" i="7"/>
  <c r="K99" i="7"/>
  <c r="N96" i="7"/>
  <c r="K96" i="7"/>
  <c r="N95" i="7"/>
  <c r="K95" i="7"/>
  <c r="L76" i="7"/>
  <c r="N76" i="7" s="1"/>
  <c r="N75" i="7"/>
  <c r="K75" i="7"/>
  <c r="K71" i="7"/>
  <c r="N67" i="7"/>
  <c r="K67" i="7"/>
  <c r="N63" i="7"/>
  <c r="K63" i="7"/>
  <c r="N47" i="7"/>
  <c r="K47" i="7"/>
  <c r="L43" i="7"/>
  <c r="N43" i="7" s="1"/>
  <c r="N38" i="7"/>
  <c r="K38" i="7"/>
  <c r="K34" i="7"/>
  <c r="M331" i="7" l="1"/>
  <c r="L331" i="7"/>
  <c r="K331" i="7"/>
  <c r="M162" i="7"/>
  <c r="L162" i="7"/>
  <c r="K162" i="7"/>
  <c r="M141" i="7"/>
  <c r="L141" i="7"/>
  <c r="K141" i="7"/>
  <c r="F334" i="7"/>
  <c r="N162" i="7" l="1"/>
  <c r="N331" i="7"/>
  <c r="N141" i="7"/>
  <c r="F313" i="7"/>
  <c r="F299" i="7" s="1"/>
  <c r="M310" i="7"/>
  <c r="L310" i="7"/>
  <c r="K310" i="7"/>
  <c r="M355" i="7"/>
  <c r="L355" i="7"/>
  <c r="K355" i="7"/>
  <c r="M354" i="7"/>
  <c r="L354" i="7"/>
  <c r="K354" i="7"/>
  <c r="M353" i="7"/>
  <c r="L353" i="7"/>
  <c r="K353" i="7"/>
  <c r="M351" i="7"/>
  <c r="L351" i="7"/>
  <c r="K351" i="7"/>
  <c r="M350" i="7"/>
  <c r="L350" i="7"/>
  <c r="K350" i="7"/>
  <c r="M348" i="7"/>
  <c r="L348" i="7"/>
  <c r="K348" i="7"/>
  <c r="M347" i="7"/>
  <c r="L347" i="7"/>
  <c r="K347" i="7"/>
  <c r="M346" i="7"/>
  <c r="L346" i="7"/>
  <c r="K346" i="7"/>
  <c r="M344" i="7"/>
  <c r="L344" i="7"/>
  <c r="K344" i="7"/>
  <c r="M343" i="7"/>
  <c r="L343" i="7"/>
  <c r="K343" i="7"/>
  <c r="K341" i="7"/>
  <c r="L341" i="7"/>
  <c r="M340" i="7"/>
  <c r="L340" i="7"/>
  <c r="K340" i="7"/>
  <c r="M338" i="7"/>
  <c r="L338" i="7"/>
  <c r="K338" i="7"/>
  <c r="M337" i="7"/>
  <c r="L337" i="7"/>
  <c r="K337" i="7"/>
  <c r="M336" i="7"/>
  <c r="L336" i="7"/>
  <c r="K336" i="7"/>
  <c r="M335" i="7"/>
  <c r="L335" i="7"/>
  <c r="K335" i="7"/>
  <c r="M334" i="7"/>
  <c r="L334" i="7"/>
  <c r="K334" i="7"/>
  <c r="M333" i="7"/>
  <c r="L333" i="7"/>
  <c r="K333" i="7"/>
  <c r="M330" i="7"/>
  <c r="L330" i="7"/>
  <c r="K330" i="7"/>
  <c r="M329" i="7"/>
  <c r="L329" i="7"/>
  <c r="K329" i="7"/>
  <c r="M327" i="7"/>
  <c r="L327" i="7"/>
  <c r="K327" i="7"/>
  <c r="M326" i="7"/>
  <c r="L326" i="7"/>
  <c r="K326" i="7"/>
  <c r="M325" i="7"/>
  <c r="L325" i="7"/>
  <c r="K325" i="7"/>
  <c r="M323" i="7"/>
  <c r="L323" i="7"/>
  <c r="K323" i="7"/>
  <c r="M322" i="7"/>
  <c r="L322" i="7"/>
  <c r="K322" i="7"/>
  <c r="M321" i="7"/>
  <c r="L321" i="7"/>
  <c r="K321" i="7"/>
  <c r="M319" i="7"/>
  <c r="L319" i="7"/>
  <c r="K319" i="7"/>
  <c r="M318" i="7"/>
  <c r="L318" i="7"/>
  <c r="K318" i="7"/>
  <c r="M316" i="7"/>
  <c r="L316" i="7"/>
  <c r="K316" i="7"/>
  <c r="M315" i="7"/>
  <c r="L315" i="7"/>
  <c r="K315" i="7"/>
  <c r="K313" i="7"/>
  <c r="K312" i="7"/>
  <c r="F312" i="7"/>
  <c r="L312" i="7" s="1"/>
  <c r="M311" i="7"/>
  <c r="L311" i="7"/>
  <c r="K311" i="7"/>
  <c r="M309" i="7"/>
  <c r="L309" i="7"/>
  <c r="K309" i="7"/>
  <c r="M308" i="7"/>
  <c r="L308" i="7"/>
  <c r="K308" i="7"/>
  <c r="M307" i="7"/>
  <c r="L307" i="7"/>
  <c r="K307" i="7"/>
  <c r="M306" i="7"/>
  <c r="L306" i="7"/>
  <c r="K306" i="7"/>
  <c r="M305" i="7"/>
  <c r="L305" i="7"/>
  <c r="K305" i="7"/>
  <c r="M304" i="7"/>
  <c r="L304" i="7"/>
  <c r="K304" i="7"/>
  <c r="K302" i="7"/>
  <c r="F302" i="7"/>
  <c r="M301" i="7"/>
  <c r="L301" i="7"/>
  <c r="K301" i="7"/>
  <c r="L313" i="7" l="1"/>
  <c r="N355" i="7"/>
  <c r="M313" i="7"/>
  <c r="M302" i="7"/>
  <c r="N353" i="7"/>
  <c r="N318" i="7"/>
  <c r="N343" i="7"/>
  <c r="N304" i="7"/>
  <c r="N340" i="7"/>
  <c r="N307" i="7"/>
  <c r="N308" i="7"/>
  <c r="N310" i="7"/>
  <c r="N347" i="7"/>
  <c r="N350" i="7"/>
  <c r="N344" i="7"/>
  <c r="N335" i="7"/>
  <c r="N336" i="7"/>
  <c r="N330" i="7"/>
  <c r="N327" i="7"/>
  <c r="N325" i="7"/>
  <c r="N321" i="7"/>
  <c r="N319" i="7"/>
  <c r="N315" i="7"/>
  <c r="N309" i="7"/>
  <c r="N322" i="7"/>
  <c r="N334" i="7"/>
  <c r="N348" i="7"/>
  <c r="N305" i="7"/>
  <c r="N338" i="7"/>
  <c r="N306" i="7"/>
  <c r="M312" i="7"/>
  <c r="N312" i="7" s="1"/>
  <c r="N323" i="7"/>
  <c r="N329" i="7"/>
  <c r="N337" i="7"/>
  <c r="N316" i="7"/>
  <c r="N301" i="7"/>
  <c r="N354" i="7"/>
  <c r="N326" i="7"/>
  <c r="M341" i="7"/>
  <c r="N341" i="7" s="1"/>
  <c r="N346" i="7"/>
  <c r="N311" i="7"/>
  <c r="N351" i="7"/>
  <c r="N333" i="7"/>
  <c r="L302" i="7"/>
  <c r="L299" i="7" l="1"/>
  <c r="N313" i="7"/>
  <c r="M299" i="7"/>
  <c r="N302" i="7"/>
  <c r="N299" i="7" l="1"/>
  <c r="M154" i="7"/>
  <c r="L154" i="7"/>
  <c r="K154" i="7"/>
  <c r="M153" i="7"/>
  <c r="L153" i="7"/>
  <c r="K153" i="7"/>
  <c r="F146" i="7"/>
  <c r="F148" i="7"/>
  <c r="M146" i="7" l="1"/>
  <c r="L146" i="7"/>
  <c r="F107" i="7"/>
  <c r="N153" i="7"/>
  <c r="N154" i="7"/>
  <c r="N146" i="7" l="1"/>
  <c r="M129" i="7"/>
  <c r="L129" i="7"/>
  <c r="K129" i="7"/>
  <c r="M128" i="7"/>
  <c r="L128" i="7"/>
  <c r="K128" i="7"/>
  <c r="M123" i="7"/>
  <c r="L123" i="7"/>
  <c r="K123" i="7"/>
  <c r="M122" i="7"/>
  <c r="L122" i="7"/>
  <c r="K122" i="7"/>
  <c r="M120" i="7"/>
  <c r="L120" i="7"/>
  <c r="K120" i="7"/>
  <c r="N129" i="7" l="1"/>
  <c r="N128" i="7"/>
  <c r="N120" i="7"/>
  <c r="N123" i="7"/>
  <c r="N122" i="7"/>
  <c r="F110" i="7" l="1"/>
  <c r="F387" i="7" l="1"/>
  <c r="F214" i="7"/>
  <c r="F20" i="7"/>
  <c r="L22" i="7"/>
  <c r="F385" i="7" l="1"/>
  <c r="F386" i="7" s="1"/>
  <c r="F198" i="7"/>
  <c r="F119" i="7" l="1"/>
  <c r="F378" i="7" l="1"/>
  <c r="M378" i="7" s="1"/>
  <c r="F359" i="7"/>
  <c r="M359" i="7" s="1"/>
  <c r="F365" i="7"/>
  <c r="L365" i="7" s="1"/>
  <c r="M386" i="7"/>
  <c r="L386" i="7"/>
  <c r="K386" i="7"/>
  <c r="M385" i="7"/>
  <c r="L385" i="7"/>
  <c r="K385" i="7"/>
  <c r="M383" i="7"/>
  <c r="L383" i="7"/>
  <c r="K383" i="7"/>
  <c r="M382" i="7"/>
  <c r="L382" i="7"/>
  <c r="K382" i="7"/>
  <c r="M381" i="7"/>
  <c r="L381" i="7"/>
  <c r="K381" i="7"/>
  <c r="K380" i="7"/>
  <c r="F380" i="7"/>
  <c r="M380" i="7" s="1"/>
  <c r="M379" i="7"/>
  <c r="K379" i="7"/>
  <c r="L379" i="7"/>
  <c r="K378" i="7"/>
  <c r="K377" i="7"/>
  <c r="F377" i="7"/>
  <c r="M377" i="7" s="1"/>
  <c r="K376" i="7"/>
  <c r="M376" i="7"/>
  <c r="M375" i="7"/>
  <c r="L375" i="7"/>
  <c r="K375" i="7"/>
  <c r="K374" i="7"/>
  <c r="F374" i="7"/>
  <c r="M374" i="7" s="1"/>
  <c r="M373" i="7"/>
  <c r="L373" i="7"/>
  <c r="K373" i="7"/>
  <c r="M371" i="7"/>
  <c r="L371" i="7"/>
  <c r="K371" i="7"/>
  <c r="M370" i="7"/>
  <c r="L370" i="7"/>
  <c r="K370" i="7"/>
  <c r="M369" i="7"/>
  <c r="L369" i="7"/>
  <c r="K369" i="7"/>
  <c r="K368" i="7"/>
  <c r="K367" i="7"/>
  <c r="K366" i="7"/>
  <c r="F366" i="7"/>
  <c r="L366" i="7" s="1"/>
  <c r="K365" i="7"/>
  <c r="M364" i="7"/>
  <c r="L364" i="7"/>
  <c r="K364" i="7"/>
  <c r="M363" i="7"/>
  <c r="L363" i="7"/>
  <c r="K363" i="7"/>
  <c r="K362" i="7"/>
  <c r="F362" i="7"/>
  <c r="M362" i="7" s="1"/>
  <c r="M361" i="7"/>
  <c r="L361" i="7"/>
  <c r="K361" i="7"/>
  <c r="K359" i="7"/>
  <c r="M358" i="7"/>
  <c r="L358" i="7"/>
  <c r="K358" i="7"/>
  <c r="M396" i="7"/>
  <c r="L396" i="7"/>
  <c r="K396" i="7"/>
  <c r="M401" i="7"/>
  <c r="L401" i="7"/>
  <c r="K401" i="7"/>
  <c r="M400" i="7"/>
  <c r="L400" i="7"/>
  <c r="K400" i="7"/>
  <c r="M399" i="7"/>
  <c r="L399" i="7"/>
  <c r="K399" i="7"/>
  <c r="M397" i="7"/>
  <c r="L397" i="7"/>
  <c r="K397" i="7"/>
  <c r="M395" i="7"/>
  <c r="L395" i="7"/>
  <c r="K395" i="7"/>
  <c r="M394" i="7"/>
  <c r="L394" i="7"/>
  <c r="K394" i="7"/>
  <c r="M393" i="7"/>
  <c r="L393" i="7"/>
  <c r="K393" i="7"/>
  <c r="M392" i="7"/>
  <c r="L392" i="7"/>
  <c r="K392" i="7"/>
  <c r="M391" i="7"/>
  <c r="L391" i="7"/>
  <c r="K391" i="7"/>
  <c r="M390" i="7"/>
  <c r="L390" i="7"/>
  <c r="K390" i="7"/>
  <c r="M389" i="7"/>
  <c r="L389" i="7"/>
  <c r="K389" i="7"/>
  <c r="M388" i="7"/>
  <c r="L388" i="7"/>
  <c r="K388" i="7"/>
  <c r="F284" i="7"/>
  <c r="M284" i="7" s="1"/>
  <c r="M298" i="7"/>
  <c r="L298" i="7"/>
  <c r="K298" i="7"/>
  <c r="K296" i="7"/>
  <c r="F296" i="7"/>
  <c r="L296" i="7" s="1"/>
  <c r="K295" i="7"/>
  <c r="F295" i="7"/>
  <c r="M295" i="7" s="1"/>
  <c r="K290" i="7"/>
  <c r="F290" i="7"/>
  <c r="M290" i="7" s="1"/>
  <c r="K289" i="7"/>
  <c r="F289" i="7"/>
  <c r="L289" i="7" s="1"/>
  <c r="K285" i="7"/>
  <c r="F285" i="7"/>
  <c r="M285" i="7" s="1"/>
  <c r="K284" i="7"/>
  <c r="M283" i="7"/>
  <c r="L283" i="7"/>
  <c r="K283" i="7"/>
  <c r="K282" i="7"/>
  <c r="F282" i="7"/>
  <c r="L282" i="7" s="1"/>
  <c r="K281" i="7"/>
  <c r="F281" i="7"/>
  <c r="M281" i="7" s="1"/>
  <c r="M280" i="7"/>
  <c r="L280" i="7"/>
  <c r="K280" i="7"/>
  <c r="M279" i="7"/>
  <c r="L279" i="7"/>
  <c r="K279" i="7"/>
  <c r="K278" i="7"/>
  <c r="F278" i="7"/>
  <c r="M278" i="7" s="1"/>
  <c r="K277" i="7"/>
  <c r="F277" i="7"/>
  <c r="M277" i="7" s="1"/>
  <c r="M276" i="7"/>
  <c r="L276" i="7"/>
  <c r="K276" i="7"/>
  <c r="M275" i="7"/>
  <c r="L275" i="7"/>
  <c r="K275" i="7"/>
  <c r="F274" i="7"/>
  <c r="K273" i="7"/>
  <c r="F273" i="7"/>
  <c r="M273" i="7" s="1"/>
  <c r="M272" i="7"/>
  <c r="L272" i="7"/>
  <c r="K272" i="7"/>
  <c r="M271" i="7"/>
  <c r="L271" i="7"/>
  <c r="K271" i="7"/>
  <c r="F270" i="7"/>
  <c r="K269" i="7"/>
  <c r="F269" i="7"/>
  <c r="M269" i="7" s="1"/>
  <c r="F266" i="7"/>
  <c r="K265" i="7"/>
  <c r="F265" i="7"/>
  <c r="M265" i="7" s="1"/>
  <c r="K264" i="7"/>
  <c r="F264" i="7"/>
  <c r="M264" i="7" s="1"/>
  <c r="K261" i="7"/>
  <c r="K260" i="7"/>
  <c r="F260" i="7"/>
  <c r="M260" i="7" s="1"/>
  <c r="F258" i="7"/>
  <c r="K257" i="7"/>
  <c r="F257" i="7"/>
  <c r="M257" i="7" s="1"/>
  <c r="M256" i="7"/>
  <c r="L256" i="7"/>
  <c r="K256" i="7"/>
  <c r="K253" i="7"/>
  <c r="F253" i="7"/>
  <c r="M253" i="7" s="1"/>
  <c r="K252" i="7"/>
  <c r="F252" i="7"/>
  <c r="M252" i="7" s="1"/>
  <c r="M251" i="7"/>
  <c r="L251" i="7"/>
  <c r="K251" i="7"/>
  <c r="M250" i="7"/>
  <c r="L250" i="7"/>
  <c r="K250" i="7"/>
  <c r="K249" i="7"/>
  <c r="F249" i="7"/>
  <c r="M249" i="7" s="1"/>
  <c r="K248" i="7"/>
  <c r="F248" i="7"/>
  <c r="M248" i="7" s="1"/>
  <c r="M247" i="7"/>
  <c r="L247" i="7"/>
  <c r="K247" i="7"/>
  <c r="M246" i="7"/>
  <c r="L246" i="7"/>
  <c r="K246" i="7"/>
  <c r="K245" i="7"/>
  <c r="F245" i="7"/>
  <c r="M245" i="7" s="1"/>
  <c r="K244" i="7"/>
  <c r="F244" i="7"/>
  <c r="M244" i="7" s="1"/>
  <c r="M243" i="7"/>
  <c r="L243" i="7"/>
  <c r="K243" i="7"/>
  <c r="M242" i="7"/>
  <c r="L242" i="7"/>
  <c r="K242" i="7"/>
  <c r="K241" i="7"/>
  <c r="F241" i="7"/>
  <c r="L241" i="7" s="1"/>
  <c r="K240" i="7"/>
  <c r="F240" i="7"/>
  <c r="M240" i="7" s="1"/>
  <c r="K238" i="7"/>
  <c r="K237" i="7"/>
  <c r="K236" i="7"/>
  <c r="F236" i="7"/>
  <c r="M236" i="7" s="1"/>
  <c r="K233" i="7"/>
  <c r="F233" i="7"/>
  <c r="M233" i="7" s="1"/>
  <c r="K232" i="7"/>
  <c r="F232" i="7"/>
  <c r="M232" i="7" s="1"/>
  <c r="K231" i="7"/>
  <c r="F231" i="7"/>
  <c r="L231" i="7" s="1"/>
  <c r="K228" i="7"/>
  <c r="F228" i="7"/>
  <c r="M228" i="7" s="1"/>
  <c r="K227" i="7"/>
  <c r="F227" i="7"/>
  <c r="M227" i="7" s="1"/>
  <c r="K223" i="7"/>
  <c r="F223" i="7"/>
  <c r="M223" i="7" s="1"/>
  <c r="K222" i="7"/>
  <c r="F222" i="7"/>
  <c r="L222" i="7" s="1"/>
  <c r="M221" i="7"/>
  <c r="L221" i="7"/>
  <c r="K221" i="7"/>
  <c r="K220" i="7"/>
  <c r="F220" i="7"/>
  <c r="M220" i="7" s="1"/>
  <c r="M219" i="7"/>
  <c r="L219" i="7"/>
  <c r="K219" i="7"/>
  <c r="K218" i="7"/>
  <c r="F218" i="7"/>
  <c r="M218" i="7" s="1"/>
  <c r="K217" i="7"/>
  <c r="F217" i="7"/>
  <c r="M217" i="7" s="1"/>
  <c r="M216" i="7"/>
  <c r="L216" i="7"/>
  <c r="K216" i="7"/>
  <c r="L398" i="7" l="1"/>
  <c r="M266" i="7"/>
  <c r="L266" i="7"/>
  <c r="M274" i="7"/>
  <c r="L274" i="7"/>
  <c r="M270" i="7"/>
  <c r="L270" i="7"/>
  <c r="M258" i="7"/>
  <c r="L258" i="7"/>
  <c r="L378" i="7"/>
  <c r="N378" i="7" s="1"/>
  <c r="L387" i="7"/>
  <c r="M387" i="7"/>
  <c r="M398" i="7"/>
  <c r="N364" i="7"/>
  <c r="N401" i="7"/>
  <c r="F368" i="7"/>
  <c r="L368" i="7" s="1"/>
  <c r="N279" i="7"/>
  <c r="N383" i="7"/>
  <c r="N385" i="7"/>
  <c r="N373" i="7"/>
  <c r="N381" i="7"/>
  <c r="N386" i="7"/>
  <c r="N382" i="7"/>
  <c r="N400" i="7"/>
  <c r="L367" i="7"/>
  <c r="M367" i="7"/>
  <c r="N358" i="7"/>
  <c r="N361" i="7"/>
  <c r="N363" i="7"/>
  <c r="M366" i="7"/>
  <c r="N366" i="7" s="1"/>
  <c r="N369" i="7"/>
  <c r="N371" i="7"/>
  <c r="N370" i="7"/>
  <c r="L374" i="7"/>
  <c r="N374" i="7" s="1"/>
  <c r="N375" i="7"/>
  <c r="L380" i="7"/>
  <c r="N380" i="7" s="1"/>
  <c r="N379" i="7"/>
  <c r="L377" i="7"/>
  <c r="N377" i="7" s="1"/>
  <c r="L376" i="7"/>
  <c r="N376" i="7" s="1"/>
  <c r="L359" i="7"/>
  <c r="N359" i="7" s="1"/>
  <c r="M365" i="7"/>
  <c r="N365" i="7" s="1"/>
  <c r="L362" i="7"/>
  <c r="N362" i="7" s="1"/>
  <c r="N390" i="7"/>
  <c r="N396" i="7"/>
  <c r="N394" i="7"/>
  <c r="N389" i="7"/>
  <c r="N395" i="7"/>
  <c r="N397" i="7"/>
  <c r="N391" i="7"/>
  <c r="N392" i="7"/>
  <c r="N393" i="7"/>
  <c r="N399" i="7"/>
  <c r="N388" i="7"/>
  <c r="N256" i="7"/>
  <c r="L273" i="7"/>
  <c r="N273" i="7" s="1"/>
  <c r="N298" i="7"/>
  <c r="N219" i="7"/>
  <c r="F238" i="7"/>
  <c r="M238" i="7" s="1"/>
  <c r="L284" i="7"/>
  <c r="N284" i="7" s="1"/>
  <c r="N283" i="7"/>
  <c r="L278" i="7"/>
  <c r="N278" i="7" s="1"/>
  <c r="N276" i="7"/>
  <c r="N251" i="7"/>
  <c r="F237" i="7"/>
  <c r="M237" i="7" s="1"/>
  <c r="L236" i="7"/>
  <c r="N236" i="7" s="1"/>
  <c r="M222" i="7"/>
  <c r="N222" i="7" s="1"/>
  <c r="N246" i="7"/>
  <c r="L228" i="7"/>
  <c r="N228" i="7" s="1"/>
  <c r="N242" i="7"/>
  <c r="N271" i="7"/>
  <c r="L244" i="7"/>
  <c r="N244" i="7" s="1"/>
  <c r="L265" i="7"/>
  <c r="N265" i="7" s="1"/>
  <c r="L217" i="7"/>
  <c r="N217" i="7" s="1"/>
  <c r="M296" i="7"/>
  <c r="N296" i="7" s="1"/>
  <c r="L290" i="7"/>
  <c r="N290" i="7" s="1"/>
  <c r="M289" i="7"/>
  <c r="N289" i="7" s="1"/>
  <c r="L285" i="7"/>
  <c r="N285" i="7" s="1"/>
  <c r="N280" i="7"/>
  <c r="M282" i="7"/>
  <c r="N282" i="7" s="1"/>
  <c r="N275" i="7"/>
  <c r="L277" i="7"/>
  <c r="N277" i="7" s="1"/>
  <c r="N272" i="7"/>
  <c r="L264" i="7"/>
  <c r="N264" i="7" s="1"/>
  <c r="F261" i="7"/>
  <c r="N250" i="7"/>
  <c r="L252" i="7"/>
  <c r="N252" i="7" s="1"/>
  <c r="L253" i="7"/>
  <c r="N253" i="7" s="1"/>
  <c r="N247" i="7"/>
  <c r="L248" i="7"/>
  <c r="N248" i="7" s="1"/>
  <c r="N243" i="7"/>
  <c r="L245" i="7"/>
  <c r="N245" i="7" s="1"/>
  <c r="M241" i="7"/>
  <c r="N241" i="7" s="1"/>
  <c r="M231" i="7"/>
  <c r="N231" i="7" s="1"/>
  <c r="L227" i="7"/>
  <c r="N227" i="7" s="1"/>
  <c r="N221" i="7"/>
  <c r="L220" i="7"/>
  <c r="N220" i="7" s="1"/>
  <c r="N216" i="7"/>
  <c r="L233" i="7"/>
  <c r="N233" i="7" s="1"/>
  <c r="L218" i="7"/>
  <c r="L223" i="7"/>
  <c r="N223" i="7" s="1"/>
  <c r="L240" i="7"/>
  <c r="N240" i="7" s="1"/>
  <c r="L281" i="7"/>
  <c r="N281" i="7" s="1"/>
  <c r="L295" i="7"/>
  <c r="N295" i="7" s="1"/>
  <c r="F262" i="7"/>
  <c r="L232" i="7"/>
  <c r="N232" i="7" s="1"/>
  <c r="L269" i="7"/>
  <c r="N269" i="7" s="1"/>
  <c r="L249" i="7"/>
  <c r="N249" i="7" s="1"/>
  <c r="L257" i="7"/>
  <c r="N257" i="7" s="1"/>
  <c r="L260" i="7"/>
  <c r="N260" i="7" s="1"/>
  <c r="N258" i="7" l="1"/>
  <c r="N270" i="7"/>
  <c r="M262" i="7"/>
  <c r="L262" i="7"/>
  <c r="N274" i="7"/>
  <c r="N266" i="7"/>
  <c r="L356" i="7"/>
  <c r="M368" i="7"/>
  <c r="N368" i="7" s="1"/>
  <c r="N398" i="7"/>
  <c r="N367" i="7"/>
  <c r="N387" i="7"/>
  <c r="L238" i="7"/>
  <c r="N238" i="7" s="1"/>
  <c r="L237" i="7"/>
  <c r="M261" i="7"/>
  <c r="L261" i="7"/>
  <c r="N218" i="7"/>
  <c r="N262" i="7" l="1"/>
  <c r="N237" i="7"/>
  <c r="L214" i="7"/>
  <c r="L213" i="7" s="1"/>
  <c r="M356" i="7"/>
  <c r="N356" i="7" s="1"/>
  <c r="M214" i="7"/>
  <c r="M213" i="7" s="1"/>
  <c r="N261" i="7"/>
  <c r="N213" i="7" l="1"/>
  <c r="N214" i="7"/>
  <c r="F199" i="7" l="1"/>
  <c r="M208" i="7"/>
  <c r="L208" i="7"/>
  <c r="K208" i="7"/>
  <c r="M207" i="7"/>
  <c r="L207" i="7"/>
  <c r="K207" i="7"/>
  <c r="M206" i="7"/>
  <c r="L206" i="7"/>
  <c r="K206" i="7"/>
  <c r="N206" i="7" l="1"/>
  <c r="N208" i="7"/>
  <c r="N207" i="7"/>
  <c r="F191" i="7" l="1"/>
  <c r="F179" i="7"/>
  <c r="F195" i="7"/>
  <c r="M181" i="7"/>
  <c r="L181" i="7"/>
  <c r="K181" i="7"/>
  <c r="M180" i="7"/>
  <c r="L180" i="7"/>
  <c r="K180" i="7"/>
  <c r="M106" i="7"/>
  <c r="L106" i="7"/>
  <c r="K106" i="7"/>
  <c r="M194" i="7"/>
  <c r="L194" i="7"/>
  <c r="K194" i="7"/>
  <c r="M193" i="7"/>
  <c r="L193" i="7"/>
  <c r="K193" i="7"/>
  <c r="M186" i="7"/>
  <c r="L186" i="7"/>
  <c r="K186" i="7"/>
  <c r="F192" i="7" l="1"/>
  <c r="N106" i="7"/>
  <c r="N180" i="7"/>
  <c r="N181" i="7"/>
  <c r="N194" i="7"/>
  <c r="N186" i="7"/>
  <c r="N193" i="7"/>
  <c r="K189" i="7"/>
  <c r="M189" i="7"/>
  <c r="L189" i="7" l="1"/>
  <c r="N189" i="7" s="1"/>
  <c r="F187" i="7"/>
  <c r="F167" i="7" s="1"/>
  <c r="K190" i="7"/>
  <c r="K188" i="7"/>
  <c r="K187" i="7"/>
  <c r="F176" i="7"/>
  <c r="L176" i="7" s="1"/>
  <c r="K176" i="7"/>
  <c r="M190" i="7" l="1"/>
  <c r="L190" i="7"/>
  <c r="L187" i="7"/>
  <c r="M187" i="7"/>
  <c r="F188" i="7"/>
  <c r="M176" i="7"/>
  <c r="N176" i="7" s="1"/>
  <c r="M188" i="7" l="1"/>
  <c r="L188" i="7"/>
  <c r="N187" i="7"/>
  <c r="N190" i="7"/>
  <c r="N188" i="7" l="1"/>
  <c r="F31" i="7" l="1"/>
  <c r="L31" i="7" s="1"/>
  <c r="F30" i="7"/>
  <c r="M30" i="7" s="1"/>
  <c r="M29" i="7"/>
  <c r="L29" i="7"/>
  <c r="F28" i="7"/>
  <c r="M28" i="7" s="1"/>
  <c r="M27" i="7"/>
  <c r="L27" i="7"/>
  <c r="N29" i="7" l="1"/>
  <c r="M31" i="7"/>
  <c r="N31" i="7" s="1"/>
  <c r="L30" i="7"/>
  <c r="N30" i="7" s="1"/>
  <c r="N27" i="7"/>
  <c r="L28" i="7"/>
  <c r="N28" i="7" s="1"/>
  <c r="F104" i="7" l="1"/>
  <c r="M104" i="7" s="1"/>
  <c r="F103" i="7"/>
  <c r="M103" i="7" s="1"/>
  <c r="K104" i="7"/>
  <c r="K103" i="7"/>
  <c r="F44" i="7"/>
  <c r="L104" i="7" l="1"/>
  <c r="N104" i="7" s="1"/>
  <c r="L103" i="7"/>
  <c r="N103" i="7" s="1"/>
  <c r="K68" i="7"/>
  <c r="M59" i="7"/>
  <c r="L59" i="7"/>
  <c r="K59" i="7"/>
  <c r="M58" i="7"/>
  <c r="L58" i="7"/>
  <c r="K58" i="7"/>
  <c r="F39" i="7"/>
  <c r="M39" i="7" s="1"/>
  <c r="K39" i="7"/>
  <c r="F45" i="7"/>
  <c r="F49" i="7"/>
  <c r="F48" i="7"/>
  <c r="F68" i="7"/>
  <c r="F69" i="7" s="1"/>
  <c r="N58" i="7" l="1"/>
  <c r="N59" i="7"/>
  <c r="L68" i="7"/>
  <c r="M68" i="7"/>
  <c r="L39" i="7"/>
  <c r="N39" i="7" s="1"/>
  <c r="N68" i="7" l="1"/>
  <c r="K93" i="7"/>
  <c r="F93" i="7"/>
  <c r="L93" i="7" s="1"/>
  <c r="K92" i="7"/>
  <c r="F92" i="7"/>
  <c r="M92" i="7" s="1"/>
  <c r="M91" i="7"/>
  <c r="L91" i="7"/>
  <c r="K91" i="7"/>
  <c r="K90" i="7"/>
  <c r="F90" i="7"/>
  <c r="L90" i="7" s="1"/>
  <c r="K89" i="7"/>
  <c r="F89" i="7"/>
  <c r="M89" i="7" s="1"/>
  <c r="M88" i="7"/>
  <c r="L88" i="7"/>
  <c r="K88" i="7"/>
  <c r="M87" i="7"/>
  <c r="L87" i="7"/>
  <c r="K87" i="7"/>
  <c r="K86" i="7"/>
  <c r="F86" i="7"/>
  <c r="M86" i="7" s="1"/>
  <c r="K85" i="7"/>
  <c r="F85" i="7"/>
  <c r="L85" i="7" s="1"/>
  <c r="M84" i="7"/>
  <c r="L84" i="7"/>
  <c r="K84" i="7"/>
  <c r="M83" i="7"/>
  <c r="L83" i="7"/>
  <c r="K83" i="7"/>
  <c r="N84" i="7" l="1"/>
  <c r="N83" i="7"/>
  <c r="N91" i="7"/>
  <c r="L86" i="7"/>
  <c r="N86" i="7" s="1"/>
  <c r="N88" i="7"/>
  <c r="N87" i="7"/>
  <c r="M93" i="7"/>
  <c r="N93" i="7" s="1"/>
  <c r="L92" i="7"/>
  <c r="N92" i="7" s="1"/>
  <c r="M90" i="7"/>
  <c r="N90" i="7" s="1"/>
  <c r="L89" i="7"/>
  <c r="N89" i="7" s="1"/>
  <c r="M85" i="7"/>
  <c r="N85" i="7" s="1"/>
  <c r="M212" i="7" l="1"/>
  <c r="L212" i="7"/>
  <c r="K212" i="7"/>
  <c r="M211" i="7"/>
  <c r="L211" i="7"/>
  <c r="K211" i="7"/>
  <c r="M210" i="7"/>
  <c r="L210" i="7"/>
  <c r="K210" i="7"/>
  <c r="M205" i="7"/>
  <c r="L205" i="7"/>
  <c r="K205" i="7"/>
  <c r="M204" i="7"/>
  <c r="L204" i="7"/>
  <c r="K204" i="7"/>
  <c r="M203" i="7"/>
  <c r="L203" i="7"/>
  <c r="K203" i="7"/>
  <c r="M202" i="7"/>
  <c r="L202" i="7"/>
  <c r="K202" i="7"/>
  <c r="M201" i="7"/>
  <c r="L201" i="7"/>
  <c r="K201" i="7"/>
  <c r="M200" i="7"/>
  <c r="L200" i="7"/>
  <c r="K200" i="7"/>
  <c r="K198" i="7"/>
  <c r="K197" i="7"/>
  <c r="K195" i="7"/>
  <c r="M195" i="7"/>
  <c r="M192" i="7"/>
  <c r="L192" i="7"/>
  <c r="K192" i="7"/>
  <c r="K191" i="7"/>
  <c r="M191" i="7"/>
  <c r="K185" i="7"/>
  <c r="F185" i="7"/>
  <c r="M185" i="7" s="1"/>
  <c r="M184" i="7"/>
  <c r="L184" i="7"/>
  <c r="K184" i="7"/>
  <c r="K182" i="7"/>
  <c r="M182" i="7"/>
  <c r="M179" i="7"/>
  <c r="L179" i="7"/>
  <c r="K179" i="7"/>
  <c r="K178" i="7"/>
  <c r="M178" i="7"/>
  <c r="K177" i="7"/>
  <c r="K175" i="7"/>
  <c r="F177" i="7"/>
  <c r="M174" i="7"/>
  <c r="L174" i="7"/>
  <c r="K174" i="7"/>
  <c r="K173" i="7"/>
  <c r="F173" i="7"/>
  <c r="M173" i="7" s="1"/>
  <c r="M172" i="7"/>
  <c r="L172" i="7"/>
  <c r="K172" i="7"/>
  <c r="K170" i="7"/>
  <c r="F170" i="7"/>
  <c r="M170" i="7" s="1"/>
  <c r="M169" i="7"/>
  <c r="L169" i="7"/>
  <c r="K169" i="7"/>
  <c r="M166" i="7"/>
  <c r="L166" i="7"/>
  <c r="K166" i="7"/>
  <c r="M165" i="7"/>
  <c r="K165" i="7"/>
  <c r="L165" i="7"/>
  <c r="K164" i="7"/>
  <c r="L164" i="7"/>
  <c r="M161" i="7"/>
  <c r="L161" i="7"/>
  <c r="K161" i="7"/>
  <c r="M159" i="7"/>
  <c r="L159" i="7"/>
  <c r="K159" i="7"/>
  <c r="L158" i="7"/>
  <c r="K158" i="7"/>
  <c r="M158" i="7"/>
  <c r="K157" i="7"/>
  <c r="M157" i="7"/>
  <c r="K155" i="7"/>
  <c r="M155" i="7"/>
  <c r="M151" i="7"/>
  <c r="L151" i="7"/>
  <c r="K151" i="7"/>
  <c r="M150" i="7"/>
  <c r="L150" i="7"/>
  <c r="K150" i="7"/>
  <c r="K148" i="7"/>
  <c r="M148" i="7"/>
  <c r="K147" i="7"/>
  <c r="L147" i="7"/>
  <c r="M145" i="7"/>
  <c r="L145" i="7"/>
  <c r="K145" i="7"/>
  <c r="M144" i="7"/>
  <c r="L144" i="7"/>
  <c r="K144" i="7"/>
  <c r="M143" i="7"/>
  <c r="L143" i="7"/>
  <c r="K143" i="7"/>
  <c r="M142" i="7"/>
  <c r="L142" i="7"/>
  <c r="K142" i="7"/>
  <c r="M140" i="7"/>
  <c r="L140" i="7"/>
  <c r="K140" i="7"/>
  <c r="M139" i="7"/>
  <c r="L139" i="7"/>
  <c r="K139" i="7"/>
  <c r="M137" i="7"/>
  <c r="L137" i="7"/>
  <c r="K137" i="7"/>
  <c r="M136" i="7"/>
  <c r="L136" i="7"/>
  <c r="K136" i="7"/>
  <c r="M134" i="7"/>
  <c r="L134" i="7"/>
  <c r="K134" i="7"/>
  <c r="M133" i="7"/>
  <c r="L133" i="7"/>
  <c r="K133" i="7"/>
  <c r="M132" i="7"/>
  <c r="L132" i="7"/>
  <c r="K132" i="7"/>
  <c r="M130" i="7"/>
  <c r="L130" i="7"/>
  <c r="K130" i="7"/>
  <c r="L126" i="7"/>
  <c r="K126" i="7"/>
  <c r="M126" i="7"/>
  <c r="M125" i="7"/>
  <c r="L125" i="7"/>
  <c r="K125" i="7"/>
  <c r="K119" i="7"/>
  <c r="K118" i="7"/>
  <c r="M117" i="7"/>
  <c r="L117" i="7"/>
  <c r="K117" i="7"/>
  <c r="K116" i="7"/>
  <c r="M116" i="7"/>
  <c r="M115" i="7"/>
  <c r="L115" i="7"/>
  <c r="K115" i="7"/>
  <c r="M114" i="7"/>
  <c r="L114" i="7"/>
  <c r="K114" i="7"/>
  <c r="K113" i="7"/>
  <c r="M113" i="7"/>
  <c r="M112" i="7"/>
  <c r="L112" i="7"/>
  <c r="K112" i="7"/>
  <c r="M110" i="7"/>
  <c r="L110" i="7"/>
  <c r="K110" i="7"/>
  <c r="M109" i="7"/>
  <c r="L109" i="7"/>
  <c r="K109" i="7"/>
  <c r="K98" i="7"/>
  <c r="K97" i="7"/>
  <c r="F97" i="7"/>
  <c r="F82" i="7"/>
  <c r="K81" i="7"/>
  <c r="F81" i="7"/>
  <c r="M81" i="7" s="1"/>
  <c r="M80" i="7"/>
  <c r="L80" i="7"/>
  <c r="K80" i="7"/>
  <c r="M79" i="7"/>
  <c r="L79" i="7"/>
  <c r="K79" i="7"/>
  <c r="F78" i="7"/>
  <c r="K77" i="7"/>
  <c r="F77" i="7"/>
  <c r="M77" i="7" s="1"/>
  <c r="F74" i="7"/>
  <c r="K73" i="7"/>
  <c r="F73" i="7"/>
  <c r="M73" i="7" s="1"/>
  <c r="K72" i="7"/>
  <c r="F72" i="7"/>
  <c r="M72" i="7" s="1"/>
  <c r="F70" i="7"/>
  <c r="K69" i="7"/>
  <c r="L69" i="7"/>
  <c r="F66" i="7"/>
  <c r="K65" i="7"/>
  <c r="F65" i="7"/>
  <c r="M65" i="7" s="1"/>
  <c r="M64" i="7"/>
  <c r="L64" i="7"/>
  <c r="K64" i="7"/>
  <c r="K61" i="7"/>
  <c r="F61" i="7"/>
  <c r="M61" i="7" s="1"/>
  <c r="K60" i="7"/>
  <c r="F60" i="7"/>
  <c r="M60" i="7" s="1"/>
  <c r="K57" i="7"/>
  <c r="F57" i="7"/>
  <c r="M57" i="7" s="1"/>
  <c r="K56" i="7"/>
  <c r="F56" i="7"/>
  <c r="M56" i="7" s="1"/>
  <c r="M55" i="7"/>
  <c r="L55" i="7"/>
  <c r="K55" i="7"/>
  <c r="M54" i="7"/>
  <c r="L54" i="7"/>
  <c r="K54" i="7"/>
  <c r="K53" i="7"/>
  <c r="F53" i="7"/>
  <c r="M53" i="7" s="1"/>
  <c r="K52" i="7"/>
  <c r="F52" i="7"/>
  <c r="M52" i="7" s="1"/>
  <c r="M51" i="7"/>
  <c r="L51" i="7"/>
  <c r="K51" i="7"/>
  <c r="M50" i="7"/>
  <c r="L50" i="7"/>
  <c r="K50" i="7"/>
  <c r="K49" i="7"/>
  <c r="M49" i="7"/>
  <c r="K48" i="7"/>
  <c r="L48" i="7"/>
  <c r="K46" i="7"/>
  <c r="K45" i="7"/>
  <c r="K44" i="7"/>
  <c r="K41" i="7"/>
  <c r="F41" i="7"/>
  <c r="M41" i="7" s="1"/>
  <c r="K40" i="7"/>
  <c r="F40" i="7"/>
  <c r="L40" i="7" s="1"/>
  <c r="K36" i="7"/>
  <c r="F36" i="7"/>
  <c r="M36" i="7" s="1"/>
  <c r="K35" i="7"/>
  <c r="F35" i="7"/>
  <c r="M35" i="7" s="1"/>
  <c r="K33" i="7"/>
  <c r="F26" i="7"/>
  <c r="M26" i="7" s="1"/>
  <c r="M25" i="7"/>
  <c r="L25" i="7"/>
  <c r="F24" i="7"/>
  <c r="M24" i="7" s="1"/>
  <c r="F23" i="7"/>
  <c r="M23" i="7" s="1"/>
  <c r="M22" i="7"/>
  <c r="L66" i="7" l="1"/>
  <c r="M66" i="7"/>
  <c r="N66" i="7" s="1"/>
  <c r="M78" i="7"/>
  <c r="L78" i="7"/>
  <c r="M70" i="7"/>
  <c r="L70" i="7"/>
  <c r="M82" i="7"/>
  <c r="L82" i="7"/>
  <c r="M74" i="7"/>
  <c r="L74" i="7"/>
  <c r="L199" i="7"/>
  <c r="M199" i="7"/>
  <c r="N136" i="7"/>
  <c r="N109" i="7"/>
  <c r="N172" i="7"/>
  <c r="N204" i="7"/>
  <c r="N201" i="7"/>
  <c r="N169" i="7"/>
  <c r="N25" i="7"/>
  <c r="N140" i="7"/>
  <c r="N50" i="7"/>
  <c r="N179" i="7"/>
  <c r="N166" i="7"/>
  <c r="N80" i="7"/>
  <c r="N212" i="7"/>
  <c r="N159" i="7"/>
  <c r="N144" i="7"/>
  <c r="L61" i="7"/>
  <c r="N61" i="7" s="1"/>
  <c r="N150" i="7"/>
  <c r="N145" i="7"/>
  <c r="N55" i="7"/>
  <c r="N192" i="7"/>
  <c r="N130" i="7"/>
  <c r="N161" i="7"/>
  <c r="N64" i="7"/>
  <c r="N132" i="7"/>
  <c r="N174" i="7"/>
  <c r="N22" i="7"/>
  <c r="N126" i="7"/>
  <c r="N165" i="7"/>
  <c r="N79" i="7"/>
  <c r="N115" i="7"/>
  <c r="N133" i="7"/>
  <c r="N142" i="7"/>
  <c r="N184" i="7"/>
  <c r="N112" i="7"/>
  <c r="M147" i="7"/>
  <c r="N147" i="7" s="1"/>
  <c r="M164" i="7"/>
  <c r="N164" i="7" s="1"/>
  <c r="N143" i="7"/>
  <c r="N134" i="7"/>
  <c r="L56" i="7"/>
  <c r="N56" i="7" s="1"/>
  <c r="N205" i="7"/>
  <c r="L53" i="7"/>
  <c r="N53" i="7" s="1"/>
  <c r="L65" i="7"/>
  <c r="N65" i="7" s="1"/>
  <c r="N117" i="7"/>
  <c r="L191" i="7"/>
  <c r="N191" i="7" s="1"/>
  <c r="L77" i="7"/>
  <c r="N77" i="7" s="1"/>
  <c r="N114" i="7"/>
  <c r="L173" i="7"/>
  <c r="N173" i="7" s="1"/>
  <c r="L185" i="7"/>
  <c r="N185" i="7" s="1"/>
  <c r="N110" i="7"/>
  <c r="L41" i="7"/>
  <c r="N41" i="7" s="1"/>
  <c r="N51" i="7"/>
  <c r="M69" i="7"/>
  <c r="N69" i="7" s="1"/>
  <c r="L170" i="7"/>
  <c r="N170" i="7" s="1"/>
  <c r="L178" i="7"/>
  <c r="N178" i="7" s="1"/>
  <c r="N203" i="7"/>
  <c r="M48" i="7"/>
  <c r="N48" i="7" s="1"/>
  <c r="N158" i="7"/>
  <c r="N200" i="7"/>
  <c r="M209" i="7"/>
  <c r="L35" i="7"/>
  <c r="N35" i="7" s="1"/>
  <c r="L23" i="7"/>
  <c r="L81" i="7"/>
  <c r="N81" i="7" s="1"/>
  <c r="N139" i="7"/>
  <c r="N202" i="7"/>
  <c r="N151" i="7"/>
  <c r="L72" i="7"/>
  <c r="N72" i="7" s="1"/>
  <c r="N137" i="7"/>
  <c r="L209" i="7"/>
  <c r="N210" i="7"/>
  <c r="L26" i="7"/>
  <c r="N26" i="7" s="1"/>
  <c r="N211" i="7"/>
  <c r="N54" i="7"/>
  <c r="N125" i="7"/>
  <c r="M177" i="7"/>
  <c r="L177" i="7"/>
  <c r="L97" i="7"/>
  <c r="M97" i="7"/>
  <c r="F46" i="7"/>
  <c r="M44" i="7"/>
  <c r="L44" i="7"/>
  <c r="M119" i="7"/>
  <c r="L119" i="7"/>
  <c r="M40" i="7"/>
  <c r="N40" i="7" s="1"/>
  <c r="L113" i="7"/>
  <c r="N113" i="7" s="1"/>
  <c r="F98" i="7"/>
  <c r="L36" i="7"/>
  <c r="N36" i="7" s="1"/>
  <c r="L118" i="7"/>
  <c r="L175" i="7"/>
  <c r="L195" i="7"/>
  <c r="N195" i="7" s="1"/>
  <c r="L24" i="7"/>
  <c r="N24" i="7" s="1"/>
  <c r="L49" i="7"/>
  <c r="N49" i="7" s="1"/>
  <c r="L57" i="7"/>
  <c r="N57" i="7" s="1"/>
  <c r="M118" i="7"/>
  <c r="L157" i="7"/>
  <c r="N157" i="7" s="1"/>
  <c r="M175" i="7"/>
  <c r="L182" i="7"/>
  <c r="N182" i="7" s="1"/>
  <c r="L52" i="7"/>
  <c r="N52" i="7" s="1"/>
  <c r="L60" i="7"/>
  <c r="N60" i="7" s="1"/>
  <c r="L73" i="7"/>
  <c r="N73" i="7" s="1"/>
  <c r="L116" i="7"/>
  <c r="N116" i="7" s="1"/>
  <c r="L148" i="7"/>
  <c r="N148" i="7" s="1"/>
  <c r="L155" i="7"/>
  <c r="N155" i="7" s="1"/>
  <c r="N70" i="7" l="1"/>
  <c r="N74" i="7"/>
  <c r="N82" i="7"/>
  <c r="N78" i="7"/>
  <c r="L107" i="7"/>
  <c r="N23" i="7"/>
  <c r="N199" i="7"/>
  <c r="N118" i="7"/>
  <c r="N209" i="7"/>
  <c r="N119" i="7"/>
  <c r="N97" i="7"/>
  <c r="N175" i="7"/>
  <c r="M98" i="7"/>
  <c r="L98" i="7"/>
  <c r="N44" i="7"/>
  <c r="N177" i="7"/>
  <c r="M45" i="7"/>
  <c r="L45" i="7"/>
  <c r="L198" i="7"/>
  <c r="M198" i="7"/>
  <c r="M46" i="7"/>
  <c r="L46" i="7"/>
  <c r="L20" i="7" l="1"/>
  <c r="N198" i="7"/>
  <c r="M107" i="7"/>
  <c r="N45" i="7"/>
  <c r="M20" i="7"/>
  <c r="M197" i="7"/>
  <c r="L197" i="7"/>
  <c r="L167" i="7" s="1"/>
  <c r="N46" i="7"/>
  <c r="N98" i="7"/>
  <c r="L19" i="7" l="1"/>
  <c r="L402" i="7"/>
  <c r="N107" i="7"/>
  <c r="N20" i="7"/>
  <c r="N197" i="7"/>
  <c r="M167" i="7"/>
  <c r="N167" i="7" s="1"/>
  <c r="M19" i="7" l="1"/>
  <c r="M402" i="7" l="1"/>
  <c r="N402" i="7" s="1"/>
  <c r="N19" i="7"/>
</calcChain>
</file>

<file path=xl/sharedStrings.xml><?xml version="1.0" encoding="utf-8"?>
<sst xmlns="http://schemas.openxmlformats.org/spreadsheetml/2006/main" count="1393" uniqueCount="508">
  <si>
    <t>№ п/п</t>
  </si>
  <si>
    <t>Наименование помещения</t>
  </si>
  <si>
    <t>Наименование работ</t>
  </si>
  <si>
    <t>Ед. изм.</t>
  </si>
  <si>
    <t>Количество</t>
  </si>
  <si>
    <t>Материалы</t>
  </si>
  <si>
    <t>Итого</t>
  </si>
  <si>
    <t>м2</t>
  </si>
  <si>
    <t>ПРИМЕЧАНИЕ:</t>
  </si>
  <si>
    <t>Наименование организации: ________________________</t>
  </si>
  <si>
    <t>Объект посетили, с ситуацией на объекте ознакомлены.</t>
  </si>
  <si>
    <t>КОМПЛЕКС РАБОТ ПО УСТРОЙСТВУ ПОЛОВ</t>
  </si>
  <si>
    <t>С особыми условиями, указанными в письме - приглашении на участие в тендере, согласны.</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</si>
  <si>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</si>
  <si>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</si>
  <si>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КОМПЛЕКС РАБОТ ПО ОТДЕЛКЕ СТЕН</t>
  </si>
  <si>
    <t>КОМПЛЕКС РАБОТ ПО ОТДЕЛКЕ ПОТОЛКОВ</t>
  </si>
  <si>
    <t>1-й этаж</t>
  </si>
  <si>
    <t>м пог.</t>
  </si>
  <si>
    <t>Код</t>
  </si>
  <si>
    <t>B 06.01.01</t>
  </si>
  <si>
    <t>Норма расхода</t>
  </si>
  <si>
    <t>ВСЕГО затрат на выполнение полного комплекса работ:</t>
  </si>
  <si>
    <t>Цена за единицу, руб. 
(в т.ч. НДС 20%)</t>
  </si>
  <si>
    <t>Общая стоимость, руб. 
(в т.ч. НДС 20%)</t>
  </si>
  <si>
    <t>-заполняемые ячейки!</t>
  </si>
  <si>
    <t xml:space="preserve">Срок производства работ: ____________ календарных дней (указать), Начало и окончание работ: ____________ (указать)
</t>
  </si>
  <si>
    <t>Гидроизоляция обмаз. на цементной основе в комбинации с эластичной латексной мастикой (завести на стены, узлы прохода трубопроводов)</t>
  </si>
  <si>
    <t>СМР</t>
  </si>
  <si>
    <t>Простая окраска влагостойкой воднодисперсионной краской за 2 раза с полной подготовкой поверхности</t>
  </si>
  <si>
    <t>ИНН: ________________________</t>
  </si>
  <si>
    <t>2.1</t>
  </si>
  <si>
    <t>2.1.1</t>
  </si>
  <si>
    <t>2.2</t>
  </si>
  <si>
    <t>2.2.1</t>
  </si>
  <si>
    <t>2.2.2</t>
  </si>
  <si>
    <t>Пропитка бетонной поверхности упрочняющим составом</t>
  </si>
  <si>
    <t>Лестницы</t>
  </si>
  <si>
    <t>2.3</t>
  </si>
  <si>
    <t>2.3.1</t>
  </si>
  <si>
    <t>2.3.2</t>
  </si>
  <si>
    <t>2.3.4</t>
  </si>
  <si>
    <t>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</si>
  <si>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</si>
  <si>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Численность ИТР и рабочих, необходимых для производства работ:  ИТР - ______ чел. (указать), рабочие - ______ чел. (указать)</t>
  </si>
  <si>
    <t>В расчеите стоимости учтены генподрядные услуги в размере ...% от общей стоимости выполняемых Субподрядчиком работ.</t>
  </si>
  <si>
    <t>РАСЧЕТ СТОИМОСТИ</t>
  </si>
  <si>
    <t>выполнения полного комплекса отделочных работ ДОО</t>
  </si>
  <si>
    <t>Изоляция мин. ватой толщ. 50 мм, плотность не менее 90 кг/м3, коэфф. теплопроводности 0,042 Вт/м*С (см. ТУ АР-ТЗИ-3 п.8)</t>
  </si>
  <si>
    <t>Монтаж плинтуса пластикового с кабель-каналом</t>
  </si>
  <si>
    <t>Укладка спортивного линолеума</t>
  </si>
  <si>
    <t>Укладка звукоизолирующего линолеума</t>
  </si>
  <si>
    <t>Улучшенная окраска влагостойкой воднодисперсионной краской за 2 раза с полной подготовкой поверхности</t>
  </si>
  <si>
    <t>Зашивка 2 сл. ГВЛ толщ. 25 мм по металлич. каркасу из профиля оцинкованного, с устройством ревизионных люков (щиты ЭО)</t>
  </si>
  <si>
    <t>Изоляция мин. ватой толщ. 100 мм, плотность не менее 15 кг/м3, коэфф. теплопроводности 0,041 Вт/м*С (см. ТУ АР-ТЗИ-3)</t>
  </si>
  <si>
    <t>Изоляция мин. ватой толщ. 100 мм, плотность не менее 15 кг/м3, коэфф. теплопроводности 0,041 Вт/м*С (см. ТУ АР-ТЗИ-3) на клею, с креплением дюбелями по ТУ 14-4-794-77</t>
  </si>
  <si>
    <t>Зашивка потолков 1 сл. ГВЛВ по металлич. каркасу из профиля оцинкованного</t>
  </si>
  <si>
    <t>Пропитка бетонной поверхности полимерной композицией Taikor</t>
  </si>
  <si>
    <t>Улучшенная окраска негорючей краской НГ (КМ0) за 2 раза с полной подготовкой поверхности</t>
  </si>
  <si>
    <t xml:space="preserve">ВНУТРЕННИЕ ДВЕРНЫЕ БЛОКИ </t>
  </si>
  <si>
    <t>шт.</t>
  </si>
  <si>
    <t>ПРОЧИЕ РАБОТЫ</t>
  </si>
  <si>
    <t>Зашивка 2 сл. ГВЛВ по металлич. каркасу из профиля оцинкованного</t>
  </si>
  <si>
    <t>Зашивка коммуникаций 2 сл. ГКЛ толщ. 25 мм по металлич. каркасу из профиля оцинкованного с устройством ревизионных лючков</t>
  </si>
  <si>
    <t>Облицовка керамической настенной плиткой (белый гладкий)</t>
  </si>
  <si>
    <t>Зашивка коммуникаций 2 сл. ГКЛВ толщ. 25 мм по металлич. каркасу из профиля оцинкованного с устройством ревизионных лючков</t>
  </si>
  <si>
    <t>Устройство подвесного потолка из стальных кассет 600х600, с подвесной системой</t>
  </si>
  <si>
    <t>Устройство подвесного потолка из панелей 600*600, кромка Tegular, с подвесной системой</t>
  </si>
  <si>
    <t>Все помещения, согласно дизайн-проекту</t>
  </si>
  <si>
    <t>комплекс</t>
  </si>
  <si>
    <t>1</t>
  </si>
  <si>
    <t>1.1</t>
  </si>
  <si>
    <t>1.1.1</t>
  </si>
  <si>
    <t>1.1.2</t>
  </si>
  <si>
    <t>1.1.3</t>
  </si>
  <si>
    <t>1.1.4</t>
  </si>
  <si>
    <t>1.1.5</t>
  </si>
  <si>
    <t>1.1.6</t>
  </si>
  <si>
    <t>1.1.7</t>
  </si>
  <si>
    <t>1.2</t>
  </si>
  <si>
    <t>1.2.1</t>
  </si>
  <si>
    <t>1.2.2</t>
  </si>
  <si>
    <t>1.2.3</t>
  </si>
  <si>
    <t>1.2.4</t>
  </si>
  <si>
    <t>1.2.5</t>
  </si>
  <si>
    <t>1.2.6</t>
  </si>
  <si>
    <t>1.2.7</t>
  </si>
  <si>
    <t>1.2.8</t>
  </si>
  <si>
    <t>1.2.9</t>
  </si>
  <si>
    <t>1.2.10</t>
  </si>
  <si>
    <t>1.2.11</t>
  </si>
  <si>
    <t>1.2.12</t>
  </si>
  <si>
    <t>1.2.13</t>
  </si>
  <si>
    <t>1.2.14</t>
  </si>
  <si>
    <t>1.2.16</t>
  </si>
  <si>
    <t>1.2.17</t>
  </si>
  <si>
    <t>1.2.18</t>
  </si>
  <si>
    <t>1.2.19</t>
  </si>
  <si>
    <t>1.2.20</t>
  </si>
  <si>
    <t>1.2.21</t>
  </si>
  <si>
    <t>1.2.22</t>
  </si>
  <si>
    <t>1.2.23</t>
  </si>
  <si>
    <t>1.2.24</t>
  </si>
  <si>
    <t>1.2.26</t>
  </si>
  <si>
    <t>1.2.27</t>
  </si>
  <si>
    <t>1.3</t>
  </si>
  <si>
    <t>1.3.1</t>
  </si>
  <si>
    <t>1.3.2</t>
  </si>
  <si>
    <t>1.3.3</t>
  </si>
  <si>
    <t>1.3.4</t>
  </si>
  <si>
    <t>1.3.5</t>
  </si>
  <si>
    <t>1.3.6</t>
  </si>
  <si>
    <t>1.3.7</t>
  </si>
  <si>
    <t>1.3.8</t>
  </si>
  <si>
    <t>1.3.9</t>
  </si>
  <si>
    <t>1.3.10</t>
  </si>
  <si>
    <t>1.3.11</t>
  </si>
  <si>
    <t>1.3.12</t>
  </si>
  <si>
    <t>1.3.13</t>
  </si>
  <si>
    <t>1.3.14</t>
  </si>
  <si>
    <t>1.3.15</t>
  </si>
  <si>
    <t>1.3.16</t>
  </si>
  <si>
    <t>1.3.17</t>
  </si>
  <si>
    <t>1.3.18</t>
  </si>
  <si>
    <t>1.3.19</t>
  </si>
  <si>
    <t>1.3.20</t>
  </si>
  <si>
    <t>1.4</t>
  </si>
  <si>
    <t>1.4.1</t>
  </si>
  <si>
    <t>1.4.2</t>
  </si>
  <si>
    <t>1.4.3</t>
  </si>
  <si>
    <t>1.4.4</t>
  </si>
  <si>
    <t>1.4.5</t>
  </si>
  <si>
    <t>1.4.6</t>
  </si>
  <si>
    <t>1.4.7</t>
  </si>
  <si>
    <t>1.4.8</t>
  </si>
  <si>
    <t>1.4.9</t>
  </si>
  <si>
    <t>1.4.10</t>
  </si>
  <si>
    <t>1.4.11</t>
  </si>
  <si>
    <t>2</t>
  </si>
  <si>
    <t>2.2.6</t>
  </si>
  <si>
    <t>2.2.7</t>
  </si>
  <si>
    <t>2.2.8</t>
  </si>
  <si>
    <t>2.2.9</t>
  </si>
  <si>
    <t>2.2.10</t>
  </si>
  <si>
    <t>2.2.11</t>
  </si>
  <si>
    <t>2.2.12</t>
  </si>
  <si>
    <t>2.2.13</t>
  </si>
  <si>
    <t>2.2.22</t>
  </si>
  <si>
    <t>2.2.25</t>
  </si>
  <si>
    <t>2.2.26</t>
  </si>
  <si>
    <t>2.2.27</t>
  </si>
  <si>
    <t>2.2.28</t>
  </si>
  <si>
    <t>2.3.5</t>
  </si>
  <si>
    <t>2.3.7</t>
  </si>
  <si>
    <t>2.3.8</t>
  </si>
  <si>
    <t>2.3.10</t>
  </si>
  <si>
    <t>2.3.11</t>
  </si>
  <si>
    <t>2.3.12</t>
  </si>
  <si>
    <t>2.3.13</t>
  </si>
  <si>
    <t>2.3.14</t>
  </si>
  <si>
    <t>2.3.15</t>
  </si>
  <si>
    <t>2.3.16</t>
  </si>
  <si>
    <t>2.3.17</t>
  </si>
  <si>
    <t>2.3.18</t>
  </si>
  <si>
    <t>2.3.19</t>
  </si>
  <si>
    <t>2.3.20</t>
  </si>
  <si>
    <t>2.3.21</t>
  </si>
  <si>
    <t>2.3.22</t>
  </si>
  <si>
    <t>2.3.23</t>
  </si>
  <si>
    <t>2.3.24</t>
  </si>
  <si>
    <t>2.3.25</t>
  </si>
  <si>
    <t>2.4</t>
  </si>
  <si>
    <t>2.4.1</t>
  </si>
  <si>
    <t>2.4.2</t>
  </si>
  <si>
    <t>2.4.3</t>
  </si>
  <si>
    <t>3</t>
  </si>
  <si>
    <t>3.1</t>
  </si>
  <si>
    <t>3.1.1</t>
  </si>
  <si>
    <t>3.1.2</t>
  </si>
  <si>
    <t>3.2</t>
  </si>
  <si>
    <t>3.2.1</t>
  </si>
  <si>
    <t>3.2.2</t>
  </si>
  <si>
    <t>3.2.3</t>
  </si>
  <si>
    <t>3.2.4</t>
  </si>
  <si>
    <t>3.2.5</t>
  </si>
  <si>
    <t>3.2.6</t>
  </si>
  <si>
    <t>3.2.7</t>
  </si>
  <si>
    <t>3.2.8</t>
  </si>
  <si>
    <t>3.2.9</t>
  </si>
  <si>
    <t>3.2.10</t>
  </si>
  <si>
    <t>3.3</t>
  </si>
  <si>
    <t>3.3.1</t>
  </si>
  <si>
    <t>3.3.2</t>
  </si>
  <si>
    <t>3.3.3</t>
  </si>
  <si>
    <t>3.3.4</t>
  </si>
  <si>
    <t>3.3.5</t>
  </si>
  <si>
    <t>3.3.6</t>
  </si>
  <si>
    <t>3.3.7</t>
  </si>
  <si>
    <t>3.3.8</t>
  </si>
  <si>
    <t>3.3.9</t>
  </si>
  <si>
    <t>3.3.10</t>
  </si>
  <si>
    <t>3.4</t>
  </si>
  <si>
    <t>3.4.1</t>
  </si>
  <si>
    <t>3.4.2</t>
  </si>
  <si>
    <t>4</t>
  </si>
  <si>
    <t>4.1</t>
  </si>
  <si>
    <t>4.2</t>
  </si>
  <si>
    <t>4.3</t>
  </si>
  <si>
    <t>4.4</t>
  </si>
  <si>
    <t>4.5</t>
  </si>
  <si>
    <t>4.6</t>
  </si>
  <si>
    <t>4.7</t>
  </si>
  <si>
    <t>4.8</t>
  </si>
  <si>
    <t>4.9</t>
  </si>
  <si>
    <t>5</t>
  </si>
  <si>
    <t>5.1</t>
  </si>
  <si>
    <t>5.3</t>
  </si>
  <si>
    <t>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</si>
  <si>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Генподрядчику/Субгенподрядчику результатов таких испытаний; оптимизация проектных решений (в случае необходимости) и согласование с Генеральным проектировщиком и Генподрядчиком/Субгенподрядчиком,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Генподрядчиком/Субгенподрядчиком; подготовка и передача Генподрядчику/Субгенподрядчику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Генподрядчику/Субгенподрядчику/Субподрядчикам,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</si>
  <si>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С текстом договора подряда ознакомлены и согласны заключить договор на условиях, предложенных Генподрядчиком на тендере.</t>
  </si>
  <si>
    <r>
      <t xml:space="preserve">Облицовка керамической настенной плиткой (белый гладкий) </t>
    </r>
    <r>
      <rPr>
        <b/>
        <sz val="11"/>
        <rFont val="Times New Roman"/>
        <family val="1"/>
        <charset val="204"/>
      </rPr>
      <t>на высоту 1,8 м</t>
    </r>
    <r>
      <rPr>
        <sz val="11"/>
        <rFont val="Times New Roman"/>
        <family val="1"/>
        <charset val="204"/>
      </rPr>
      <t>, с полной подготовкой поверхности</t>
    </r>
  </si>
  <si>
    <r>
      <t xml:space="preserve">Улучшенная окраска влагостойкой воднодисперсионной краской за 2 раза </t>
    </r>
    <r>
      <rPr>
        <b/>
        <sz val="11"/>
        <rFont val="Times New Roman"/>
        <family val="1"/>
        <charset val="204"/>
      </rPr>
      <t xml:space="preserve">(от уровня облицовки) </t>
    </r>
    <r>
      <rPr>
        <sz val="11"/>
        <rFont val="Times New Roman"/>
        <family val="1"/>
        <charset val="204"/>
      </rPr>
      <t>с полной подготовкой поверхности</t>
    </r>
  </si>
  <si>
    <r>
      <t xml:space="preserve">Облицовка керамической настенной плиткой (белый гладкий) </t>
    </r>
    <r>
      <rPr>
        <b/>
        <sz val="11"/>
        <rFont val="Times New Roman"/>
        <family val="1"/>
        <charset val="204"/>
      </rPr>
      <t>на высоту 1,5 м</t>
    </r>
    <r>
      <rPr>
        <sz val="11"/>
        <rFont val="Times New Roman"/>
        <family val="1"/>
        <charset val="204"/>
      </rPr>
      <t>, с полной подготовкой поверхности</t>
    </r>
  </si>
  <si>
    <r>
      <t xml:space="preserve">Улучшенная окраска влагостойкой воднодисперсионной краской за 2 раза </t>
    </r>
    <r>
      <rPr>
        <b/>
        <sz val="11"/>
        <rFont val="Times New Roman"/>
        <family val="1"/>
        <charset val="204"/>
      </rPr>
      <t>(от уровня облицовки)</t>
    </r>
    <r>
      <rPr>
        <sz val="11"/>
        <rFont val="Times New Roman"/>
        <family val="1"/>
        <charset val="204"/>
      </rPr>
      <t xml:space="preserve"> с полной подготовкой поверхности</t>
    </r>
  </si>
  <si>
    <t>под окраску и облицовку</t>
  </si>
  <si>
    <t>Дата подачи коммерческого предложения: "____ " __________ 2025 г.</t>
  </si>
  <si>
    <t>Буфетные, коридор пищеблока, процедурная, 1-й этаж (пом. Д.1.1.4, Д.1.2.4, Д.1.3.4, Д.1.4.4, Д.1.6.2, Д.1.8.3), 
Тип пола 4</t>
  </si>
  <si>
    <t>Тамбуры, коридоры, лифтовой холл, 1-й этаж (пом. Д.1.6.7, Д.1.7.1- Д.1.7.3, Д.1.8.1, Д.1.9.1-Д.1.9.4, Д.1.11.4), 
Тип пола 1</t>
  </si>
  <si>
    <t>Кладовая уличных игрушек, кладовая медицинских отходов, 1-й этаж (пом. Д.1.8.6, Д.1.11.3), 
Тип пола 5</t>
  </si>
  <si>
    <t>Физкультурный зал, кладовая инвентаря, 1-й этаж (пом. Д.1.10.1, Д.1.10.2), 
Тип пола 6</t>
  </si>
  <si>
    <t>Раздевальные, игровые, спальни, 1-й этаж (пом. Д.1.1.1- Д.1.1.3, Д.1.2.1- Д.1.2.3, Д.1.3.1- Д.1.3.3, Д.1.4.1- Д.1.4.3), 
Тип пола 7</t>
  </si>
  <si>
    <t>Помещение охраны, помещение свободного назначения, кабинет тренера, кабинет врача, палата-изолятор, 1-й этаж (пом. Д.1.8.2, Д.1.8.4, Д.1.10.3, Д.1.11.1, Д.1.11.7), 
Тип пола 8</t>
  </si>
  <si>
    <t>2-й этаж</t>
  </si>
  <si>
    <t>Коридоры, лифтовой холл, 2-й этаж (пом. Д.2.7.1 - Д.2.7.4, Д.2.13.2), 
Тип пола 10</t>
  </si>
  <si>
    <t>Туалетные, ПУИ, санузлы, в т.ч. для МГН, персонала, душевая, стиральная с зоной хранения грязного белья, раздаточная, 2-й этаж (пом. Д.2.1.5, Д.2.2.5, Д.2.3.5, Д.2.4.5, Д.2.5.5, Д.2.8.8, Д.2.8.11, Д.2.9.1, Д.2.13.1, Д.2.13.4, Д.2.13.5), 
Тип пола 12</t>
  </si>
  <si>
    <t>Буфетные, 2-й этаж (пом. Д.2.1.4, Д.2.2.4, Д.2.3.4, Д.2.4.4, Д.2.5.4), 
Тип пола 13</t>
  </si>
  <si>
    <t>Кладовая инвентаря, кладовая материалов, кладовая чистого белья, гладильная, 2-й этаж (пом. Д.2.8.9, Д.2.9.2, Д.2.9.3, Д.2.13.3), 
Тип пола 14</t>
  </si>
  <si>
    <t>Музыкальный зал, кабинет муз. руководителя, кладовая инвентаря, 2-й этаж (пом Д.2.11.1-Д.2.11.3), 
Тип пола 15</t>
  </si>
  <si>
    <t>Раздевальные, игровые, спальни, кружковые, планетарий, солярий, тамбур, соляная комната, 2-й этаж (пом. Д.2.1.1-Д.2.1.3, Д.2.2.1-Д.2.2.3, Д.2.3.1-Д.2.3.3, Д.2.4.1-Д.2.4.3, Д.2.5.1-Д.2.5.3, Д.2.10.1-Д.2.10.5, Д.2.12.1, Д.2.12.2), 
Тип пола 16</t>
  </si>
  <si>
    <t>Кабинет директора, кабинет зам.директора, кабинет методиста, кабинет логопеда/дефектолога, кабинет психолога, кабинет завхоза, помещение персонала ДОУ с зоной приема пищи, кладовая, операторская, 2-й этаж (пом. Д.2.8.1-Д.2.8.7, Д.2.8.10, Д.2.12.3), 
Тип пола 17</t>
  </si>
  <si>
    <t>Венткамера, 2-й этаж (пом. Д.2.13.6), 
Тип пола 18</t>
  </si>
  <si>
    <t>Устройство стяжки из фиброцементного раствора М150 толщ. 40 мм с пароизоляцией полиэтиленовой пленкой 200 мкм</t>
  </si>
  <si>
    <t>Устройство стяжки из фиброцементного раствора М150 толщ. 60 мм с пароизоляцией полиэтиленовой пленкой 200 мкм</t>
  </si>
  <si>
    <t>Устройство цементно-песчаной стяжки М100, армированной сеткой Вр5 с яч. 100*100, толщ. 60 мм, с пароизоляцией полиэтиленовой пленкой 200 мкм</t>
  </si>
  <si>
    <t>Устройство стяжки из фиброцементного раствора М150 толщ. 40-80 мм с пароизоляцией полиэтиленовой пленкой 200 мкм</t>
  </si>
  <si>
    <t>Изоляция мин. ватой толщ. 40 мм, плотность не менее 90 кг/м3, коэфф. теплопроводности 0,042 Вт/м*С (см. ТУ АР-ТЗИ-3 п.8)</t>
  </si>
  <si>
    <t>Изоляция мин. ватой толщ. 80 мм, плотность не менее 90 кг/м3, коэфф. теплопроводности 0,042 Вт/м*С (см. ТУ АР-ТЗИ-3 п.8)</t>
  </si>
  <si>
    <t>Санузлы, в т.ч. для МГН, персонала, тренера, с приготовл. дез. средств, туалетные, душевая, загрузочная, кладовая сухих продуктов, кладовая овощей, мясо-рыбный цех, холодный цех, ПУИ, кладовая+моечная оборотной тары, помещение холодильных камер, овощной цех первичной обработки, моечная кухонной посуды, раздаточная, овощной цех вторичной обработки, горячий цех, гардероб с зоной для питания персонала, помещение временного хранения отходов, 1-й этаж (пом. Д.1.1.5, Д.1.2.5, Д.1.3.5, Д.1.4.5, Д.1.6.1, Д.1.6.3-Д.1.6.6, Д.1.6.8- Д.1.6.19, Д.1.8.5, Д.1.8.7, Д.1.10.4, Д.1.11.2, Д.1.11.5, Д.1.11.6), 
Тип пола 3</t>
  </si>
  <si>
    <t>Устройство стяжки из фиброцементного раствора М150 толщ. 40-90 мм с пароизоляцией полиэтиленовой пленкой 200 мкм</t>
  </si>
  <si>
    <t>Изоляция мин. ватой толщ. 70 мм, плотность не менее 90 кг/м3, коэфф. теплопроводности 0,042 Вт/м*С (см. ТУ АР-ТЗИ-3 п.8)</t>
  </si>
  <si>
    <r>
      <t xml:space="preserve">Укладка </t>
    </r>
    <r>
      <rPr>
        <sz val="11"/>
        <rFont val="Times New Roman"/>
        <family val="1"/>
        <charset val="204"/>
      </rPr>
      <t>линолеума</t>
    </r>
  </si>
  <si>
    <t>Укладка линолеума с показателем пожарной опасности не
выше, чем В2, Д2, Т2, РП1</t>
  </si>
  <si>
    <t>Укладка линолеума</t>
  </si>
  <si>
    <t>Лестницы основные</t>
  </si>
  <si>
    <t>Устройство стяжки из фиброцементного раствора М150 толщ. 40 - 100 мм с пароизоляцией полиэтиленовой пленкой 200 мкм</t>
  </si>
  <si>
    <t>Изоляция из пенополистирола толщ. 50 мм, плотность не менее ... кг/м3, коэфф. теплопроводности не более ...Вт/м*С (см. ТУ АР-ТЗИ-3 п. 6,7)</t>
  </si>
  <si>
    <t>Устройство стяжки из фиброцементного раствора М150 толщ. 50 мм</t>
  </si>
  <si>
    <t>Устройство стяжки из фиброцементного раствора М150 толщ. 40 мм</t>
  </si>
  <si>
    <t>1.1.8</t>
  </si>
  <si>
    <t>1.1.9</t>
  </si>
  <si>
    <t>1.1.10</t>
  </si>
  <si>
    <t>1.2.15</t>
  </si>
  <si>
    <t>1.2.25</t>
  </si>
  <si>
    <t>1.2.28</t>
  </si>
  <si>
    <t>1.2.29</t>
  </si>
  <si>
    <t>1.3.21</t>
  </si>
  <si>
    <t>1.3.22</t>
  </si>
  <si>
    <t>1.3.23</t>
  </si>
  <si>
    <t>1.3.24</t>
  </si>
  <si>
    <t>1.3.25</t>
  </si>
  <si>
    <t>1.3.26</t>
  </si>
  <si>
    <t>1.3.27</t>
  </si>
  <si>
    <t>1.3.28</t>
  </si>
  <si>
    <t>1.3.29</t>
  </si>
  <si>
    <t>1.3.30</t>
  </si>
  <si>
    <t>1.3.31</t>
  </si>
  <si>
    <t>Водомерный узел, насосная станция, ИТП, лестничная площадка, ГРЩ, венткамеры (пом.Д.2.4.1-Д.2.4.3, Д.2.5.1, Д.2.6.1-Д.2.6.4)</t>
  </si>
  <si>
    <t>Водомерный узел, насосная станция, ИТП (пом.Д.2.6.1-Д.2.6.3), 
Тип пола 2А</t>
  </si>
  <si>
    <t>Лестничная площадка (пом.Д.2.4.2), 
Тип пола 6А</t>
  </si>
  <si>
    <t>ГРЩ (пом.Д.2.4.1), 
Тип пола 7А</t>
  </si>
  <si>
    <t>Венткамеры (пом.Д.2.4.3, Д.2.5.1, Д.2.6.4), 
Тип пола 13А</t>
  </si>
  <si>
    <t>Входные тамбуры, 1-й этаж (пом. Д.1.6.7, Д.1.9.1-Д.1.9.4)</t>
  </si>
  <si>
    <t>Тамбур, венткамера, 2-й этаж (пом. Д.1.12.1, Д.2.13.6)</t>
  </si>
  <si>
    <t>Изоляция мин. ватой толщ. 80 мм, плотность не менее 15 кг/м3, коэфф. теплопроводности 0,041 Вт/м*С (см. ТУ АР-ТЗИ-3) на клею, с креплением дюбелями по ТУ 14-4-794-77</t>
  </si>
  <si>
    <t>пом. Д.2.13.6</t>
  </si>
  <si>
    <t>пом. Д.2.12.1</t>
  </si>
  <si>
    <t>Устройство подвесного потолка из стальных реек 100х3000, с подвесной системой</t>
  </si>
  <si>
    <t>Туалетные, загрузочная, коридор пищеблока, кладовая сухих продуктов, кладовая овощей, мясо-рыбный цех, холодный цех, кладовая+ моечная оборотной тары, помещение холодильных камер, овощной цех первичной обработки, моечная кухонной посуды, раздаточная, овощной цех вторичной обработки, горячий цех, помещение временного хранения отходов, коридор медблока, кабинет врача, процедурная, палата-изолятор, с/у с приготовл. дез. средств, кладовая медицинских отходов, 1-й этаж (пом. Д.1.1.5, Д.1.2.5, Д.1.3.5, Д.1.4.5, Д.1.6.1-Д.1.6.6, Д.1.6.9-Д.1.6.15, Д.1.6.19, Д.1.8.1-Д.1.8.6)</t>
  </si>
  <si>
    <t>Туалетные, раздаточная, 2-й этаж (пом. Д.2.1.5, Д.2.2.5, Д.2.3.5, Д.2.4.5, Д.2.5.5, Д.2.13.5)</t>
  </si>
  <si>
    <t>Устройство подвесного потолка типа Rockfon, с подвесной системой</t>
  </si>
  <si>
    <t>Раздевальные, игровые, спальни, кабинет тренера, коридор, 1-й этаж (пом. Д.1.1.1-Д.1.1.3, Д.1.2.1-Д.1.2.3, Д.1.3.1-Д.1.3.3, Д.1.4.1-Д.1.4.3, Д.1.7.1-Д.1.7.3, Д.1.10.3)</t>
  </si>
  <si>
    <t>пом. Д.1.7.1-Д.1.7.3 (по объекту-аналогу ДОУ ЖК Сенат)</t>
  </si>
  <si>
    <t>пом. Д.2.7.1-Д.2.7.4 (по объекту-аналогу ДОУ ЖК Сенат)</t>
  </si>
  <si>
    <t>Раздевальные, игровые, спальни, кабинеты директора, зам.директора, методиста, логопеда/дефектолога, психолога, завхоза, муз. Руководителя, кружковые, помещение персонала ДОУ с зоной приема пищи, планетарий, соляная комната, коридор, 2-й этаж (пом. Д.2.1.1-Д.2.1.3, Д.2.2.1-Д.2.2.3, Д.2.3.1-Д.2.3.3, Д.2.4.1-Д.2.4.3, Д.2.5.1-Д.2.5.3, Д.2.7.1-Д.2.7.4, Д.2.8.1-Д.2.8.7, Д.2.10.1-Д.2.10.4, Д.2.11.2, Д.2.12.2)</t>
  </si>
  <si>
    <t>пом. Д.2.13.2 (по объекту-аналогу ДОУ ЖК Сенат)</t>
  </si>
  <si>
    <t>Лифтовый холл, 1-й этаж (пом. Д.1.11.4)</t>
  </si>
  <si>
    <t>Физкультурный зал, 1-й этаж (пом. Д.1.10.1)</t>
  </si>
  <si>
    <t>Солярий, лифтовый холл, 2-й этаж (пом. Д.2.10.5, Д.2.13.2)</t>
  </si>
  <si>
    <t>Музыкальный зал, 2-й этаж (пом. Д.2.11.1)</t>
  </si>
  <si>
    <t>ПУИ, 1-й этаж (пом. Д.1.6.8, Д.1.11.6)</t>
  </si>
  <si>
    <t>Помещение охраны, санузлы, в т.ч. для МГН, персонала, тренера, кладовая уличных игрушек, помещение свободного назначения, буфетные,  гардероб с зоной для питания персонала, душевая, кладовая инвентаря, 1-й этаж (пом. Д.1.1.4, Д.1.2.4, Д.1.3.4, Д.1.4.4, Д.1.6.16-Д.1.6.18, Д.1.8.7, Д.1.10.2, Д.1.10.4, Д.1.11.1-Д.1.11.3, Д.1.11.5, Д.1.11.7)</t>
  </si>
  <si>
    <t>ПУИ, кладовая инвентаря, 2-й этаж (пом. Д.2.13.3, Д.2.13.4)</t>
  </si>
  <si>
    <t>3.2.11</t>
  </si>
  <si>
    <t>3.3.11</t>
  </si>
  <si>
    <t>3.3.12</t>
  </si>
  <si>
    <t>Поставка и монтаж сантехнических перегородок из ЛДСП толщ. 16 мм по металлическому каркасу высотой 1,2 м</t>
  </si>
  <si>
    <t>Туалетные (пом. Д.1.3.5, Д.1.4.5, Д.2.1.5, Д.2.2.5, Д.2.3.5, Д.2.4.5, Д.2.5.5)</t>
  </si>
  <si>
    <t>Изготовление и монтаж декоративных экранов для радиаторов отопления из МДФ толщ. 16 мм с окраской согласно дизайн-проекта</t>
  </si>
  <si>
    <t>Раздевальные, игровые, спальни, музыкальный зал, кружковые, физкультурный зал (пом. Д.1.1.1-Д.1.1.3, Д.1.2.1-Д.1.2.3, Д.1.3.1-Д.1.3.3, Д.1.4.1-Д.1.4.3, Д.1.10.1, Д.2.1.1-Д.2.1.3, Д.2.2.1-Д.2.2.3, Д.2.3.1-Д.2.3.3, Д.2.4.1-Д.2.4.3, Д.2.5.1-Д.2.5.3, Д.2.10.1-Д.2.10.3, Д.2.11.1)</t>
  </si>
  <si>
    <t>Поставка и монтаж дверных блоков МДФ внутренних влагостойких, глухих, левых, 810х2100 (поз. 23Д)</t>
  </si>
  <si>
    <t>Поставка и монтаж дверных блоков МДФ внутренних влагостойких, глухих, левых, 910х2100 (поз. 20Д)</t>
  </si>
  <si>
    <t>Поставка и монтаж дверных блоков МДФ внутренних влагостойких, глухих, правых, 1150х2100 (поз. 13Д)</t>
  </si>
  <si>
    <t>Поставка и монтаж дверных блоков МДФ внутренних влагостойких, глухих, левых, 1150х2100 (поз. 14Д)</t>
  </si>
  <si>
    <t>Поставка и монтаж дверных блоков МДФ внутренних влагостойких, глухих, правых, 900х2100 (поз.19Д)</t>
  </si>
  <si>
    <t>Игровая, спальня, физкультурный зал, кружковая, кабинет муз. руководителя (пом. Д.1.1.3, Д.1.2.2, Д.1.2.3, Д.1.3.2, Д.1.3.3, Д.1.10.1, Д.2.2.2, Д.2.2.3, Д.2.4.2, Д.2.4.3, Д.2.10.3, Д.2.11.2)</t>
  </si>
  <si>
    <t>Лестничная клетка (пом. Д.1.5.1, Д.2.6.1- Д.2.6.3)</t>
  </si>
  <si>
    <t>Лестничная клетка (Д.2.6.4, Д.2.6.5)</t>
  </si>
  <si>
    <t>ПУИ, буфетная, туалетная, коридор медблока, кабинет врача, процедурная, палата-изолятор, кабинет директора, кабинет зам.директора, кабинет методиста, кабинет логопеда/дефектолога, кабинет завхоза, солярий, соляная комната, гладильная, кладовая чистого белья (пом. Д.1.2.4, Д.1.2.5, Д.1.1.4, Д.1.8.1-Д.1.8.4, Д.1.11.6, Д.2.1.4, Д.2.1.5, Д.2.2.4, Д.2.2.5, Д.2.3.5, Д.2.8.1-Д.2.8.4, Д.2.8.7, Д.2.10.5, Д.2.9.2, Д.2.9.3, Д.2.12.2)</t>
  </si>
  <si>
    <t>С/у МГН, кладовая уличных игрушек, с/у персонала, помещение свободного назначения, туалетная, буфетная, кладовая инвентаря, ПУИ, помещение персонала ДОУ с зоной приема пищи, кабинет психолога, кабинет муз. руководителя, тамбур, стиральная с зоной хранения грязного белья (пом. Д.1.1.5, Д.1.3.4, Д.1.3.5, Д.1.4.4, Д.1.4.5, Д.1.11.2, Д.1.11.3, Д.1.11.5, Д.1.11.7, Д.2.3.4, Д.2.4.4, Д.2.4.5, Д.2.5.4, Д.2.5.5, Д.2.8.5, Д.2.8.6, Д.2.9.1, Д.2.11.2, Д.2.12.1, Д.2.13.1, Д.2.13.3, Д.2.13.4)</t>
  </si>
  <si>
    <t>Кабинет тренера, с/у персонала, кладовая материалов, музыкальный зал, операторская (пом. Д.2.8.8, Д.2.8.9, Д.1.10.3, Д.2.11.1, Д.2.12.3)</t>
  </si>
  <si>
    <t>Кладовая инвентаря, с/у, с/у с приготовл. дез. средств, кладовая медицинских отходов (пом. Д.1.8.5-Д.1.8.7, Д.1.10.2, Д.2.11.3)</t>
  </si>
  <si>
    <t>ПУИ, с/у тренера, кладовая, душевая (пом. Д.1.6.8, Д.1.10.4, Д.2.8.10, Д.2.8.11)</t>
  </si>
  <si>
    <t>Поставка и монтаж дверных блоков МДФ внутренних, глухих, правых, 1550х2100 (поз. 9Д)</t>
  </si>
  <si>
    <t>Поставка и монтаж дверных блоков МДФ внутренних, глухих, левых, 1550х2100 (поз.10Д)</t>
  </si>
  <si>
    <t>Поставка и монтаж дверных блоков МДФ внутренних, глухих, правых, 1550х2100 (поз. 5Д)</t>
  </si>
  <si>
    <t>Поставка и монтаж дверных блоков МДФ внутренних, глухих, левых, 1550х2100 (поз. 6Д)</t>
  </si>
  <si>
    <t>Комплекс работ по художественному оформлению стен помещений согласно дизайн-проекту (в т.ч. изготовление и монтаж декоративных панно)</t>
  </si>
  <si>
    <t>Корпус 1.1 , секции 2.4-2.6 (ДОУ)</t>
  </si>
  <si>
    <t>I</t>
  </si>
  <si>
    <t>II</t>
  </si>
  <si>
    <t>Корпус 1.2 , секции 1-2  (ДОУ)</t>
  </si>
  <si>
    <t>Подвал на отм. -5,140 м</t>
  </si>
  <si>
    <t>Водомерный узел, насосная станция, ИТП (пом.П.1.3, П.1.4, П.2.2), 
Тип пола 2А</t>
  </si>
  <si>
    <t>ГРЩ (пом.П.1.6), 
Тип пола 7А</t>
  </si>
  <si>
    <t>Венткамеры (пом.П.1.5, П.2.3, П.2.4), 
Тип пола 12А</t>
  </si>
  <si>
    <t>Тамбуры, коридоры, лифтовой холл, 1-й этаж (пом. Д.1.6.1-Д.1.6.4, Д.1.7.1- Д.1.7.5, Д.1.8.5, Д.1.12.2), 
Тип пола 1</t>
  </si>
  <si>
    <t>Санузлы, в т.ч. для МГН, туалетные, душевая, загрузочная, кладовая сухих продуктов, кладовая овощей, мясо-рыбный цех, холодный цех, ПУИ, моечная и кладовая оборотной тары, помещение холодильных камер, овощной цех первичной обработки, моечная кухонной посуды, раздаточная, овощной цех вторичной обработки, горячий цех, гардероб с зоной для питания персонала, помещение временного хранения отходов, 1-й этаж (пом. Д.1.1.5, Д.1.2.5, Д.1.3.5, Д.1.4.5, Д.1.8.1-Д.1.8.4, Д.1.8.7- Д.1.8.19, Д.1.12.4), 
Тип пола 3</t>
  </si>
  <si>
    <t>Буфетные, коридор пищеблока, 1-й этаж (пом. Д.1.1.4, Д.1.2.4, Д.1.3.4, Д.1.4.4, Д.1.8.6), 
Тип пола 4</t>
  </si>
  <si>
    <t>Кладовая уличных игрушек, 1-й этаж (пом. Д.1.12.3), 
Тип пола 5</t>
  </si>
  <si>
    <t>Музыкальный зал, кабинет преподавателя, помещение инвентаря, 1-й этаж (пом. Д.1.10.1- Д.1.10.3), 
Тип пола 6</t>
  </si>
  <si>
    <t>Раздевальные, игровые, спальни, 1-й этаж (пом. Д.1.1.1- Д.1.1.3, Д.1.2.1- Д.1.2.3, Д.1.3.1- Д.1.3.3, Д.1.4.1- Д.1.4.3, Д.1.9.1, Д.1.9.2), 
Тип пола 7</t>
  </si>
  <si>
    <t>Помещение охранника, операторская, 1-й этаж (пом. Д.1.9.3, Д.1.12.1), 
Тип пола 8</t>
  </si>
  <si>
    <t>Буфетные, процедурный кабинет, 2-й этаж (пом. Д.2.1.4, Д.2.2.4, Д.2.3.4, Д.2.4.4, Д.2.5.4, Д.2.8.3), 
Тип пола 13</t>
  </si>
  <si>
    <t>Кладовая медицинских отходов, кладовая грязного белья, кладовая чистого белья, гладильная, 2-й этаж (пом. Д.2.8.2, Д.2.9.1, Д.2.9.3, Д.2.9.4), 
Тип пола 14</t>
  </si>
  <si>
    <t>Физкультурный зал, кабинет тренера, кладовая инвентаря, 2-й этаж (пом Д.2.13.1-Д.2.13.3), 
Тип пола 15</t>
  </si>
  <si>
    <t>Раздевальные, игровые, спальни, кружковые, сенсорная комната, 2-й этаж (пом. Д.2.1.1-Д.2.1.3, Д.2.2.1-Д.2.2.3, Д.2.3.1-Д.2.3.3, Д.2.4.1-Д.2.4.3, Д.2.5.1-Д.2.5.3, Д.2.11.1-Д.2.11.3), 
Тип пола 16</t>
  </si>
  <si>
    <t>Кабинет директора, кабинет врача, палата-изолятор, кабинет методиста, кабинет логопеда/дефектолога, кабинет психолога, кабинет завхоза, помещение персонала ДОУ с зоной приема пищи, 2-й этаж (пом. Д.2.8.1,Д.2.8.4, Д.2.10.1-Д.2.10.6), 
Тип пола 17</t>
  </si>
  <si>
    <t>Венткамера, 2-й этаж (пом. Д.2.12.2), 
Тип пола 18</t>
  </si>
  <si>
    <t>Изоляция мин. ватой толщ. 50 мм (см. ТУ АР-ТЗИ-3 п.9)</t>
  </si>
  <si>
    <t>Изоляция мин. ватой толщ. 30 мм (см. ТУ АР-ТЗИ-3 п.9)</t>
  </si>
  <si>
    <t>Изоляция из пенополистирола толщ. 80 мм</t>
  </si>
  <si>
    <t>Туалетные (пом. Д.1.1.5, Д.1.2.5, Д.2.1.5, Д.2.2.5, Д.2.3.5, Д.2.4.5, Д.2.5.5)</t>
  </si>
  <si>
    <t>Раздевальные, игровые, спальни, музыкальный зал, кружковые, физкультурный зал (пом. Д.1.1.1-Д.1.1.3, Д.1.2.1-Д.1.2.3, Д.1.3.1-Д.1.3.3, Д.1.4.1-Д.1.4.3, Д.1.10.1, Д.2.1.1-Д.2.1.3, Д.2.2.1-Д.2.2.3, Д.2.3.1-Д.2.3.3, Д.2.4.1-Д.2.4.3, Д.2.5.1-Д.2.5.3, Д.2.11.1, Д.2.11.2, Д.2.13.1)</t>
  </si>
  <si>
    <t>Игровая, спальня, физкультурный зал, кружковая, планетарий (пом. Д.1.1.2, Д.1.4.2, Д.1.4.3, Д.1.10.1, Д.2.1.2, Д.2.1.3, Д.2.3.2, Д.2.3.3, Д.2.5.2, Д.2.5.3, Д.2.10.1, Д.2.10.2, Д.2.10.45)</t>
  </si>
  <si>
    <t>Игровая, спальня (пом. Д.1.1.2, Д.1.1.3, Д.1.2.3, Д.1.3.3, Д.2.1.2, Д.2.1.3, Д.2.2.3, Д.2.3.3, Д.2.5.3)</t>
  </si>
  <si>
    <t>Игровая, спальня, музыкальный зал, физкультурный зал, кружковая (пом. Д.1.2.2, Д.1.3.2, Д.1.4.2, Д.1.4.3, Д.1.10.1, Д.2.2.2, Д.2.3.2, Д.2.4.2, Д.2.4.3, Д.2.5.2, Д.2.11.1, Д.2.11.2, Д.2.13.1)</t>
  </si>
  <si>
    <t>Лестничная клетка (пом. Д.2.6.2, Д.2.6.4)</t>
  </si>
  <si>
    <t>Лестничная клетка (Д.2.6.1, Д.2.6.3, Д.2.6.5)</t>
  </si>
  <si>
    <t>Кладовая уличных игрушек, с/у МГН, буфетная, туалетная, кабинет врача, кладовая медицинских отходов, палата-изолятор, коридор медблока, с/у с приготовл. дез. средств, подсобное помещение, кабинет директора, кабинет завхоза, сенсорная комната(пом. Д.1.1.4, Д.1.1.5, Д.1.2.5, Д.1.12.3, Д.1.12.4, Д.2.1.4, Д.2.1.5, Д.2.2.5, Д.2.5.4, Д.2.8.1, Д.2.8.2, Д.2.8.4, Д.2.8.6, Д.2.8.7, Д.2.10.1, Д.2.10.4, Д.2.11.3, Д.2.12.1, Д.2.12.5)</t>
  </si>
  <si>
    <t>Буфетная, туалетная, процедурный кабинет, кабинет психолога, кабинет логопеда/дефектолога, кабинет методиста, помещение персонала ДОУ с зоной приема пищи, кладовая грязного белья, стиральная, гладильная, кладовая чистого белья (пом. Д.1.2.4, Д.1.3.4, Д.1.3.5, Д.1.4.4, Д.1.4.5, Д.2.2.4, Д.2.3.4, Д.2.3.5, Д.2.4.4, Д.2.4.5, Д.2.5.5, Д.2.8.3, Д.2.9.1- Д.2.9.4, Д.2.10.2, Д.2.10.3, Д.2.10.5, Д.2.10.6)</t>
  </si>
  <si>
    <t>Кабинет преподавателя, с/у персонала, соляная комната, операторская (пом. Д.1.9.2, Д.1.9.3, Д.1.10.2, Д.2.12.4)</t>
  </si>
  <si>
    <t>Тамбур, помещение инвентаря, кабинет тренера, кладовая инвентаря (пом. Д.1.9.1, Д.1.10.3, Д.2.13.2, Д.2.13.3)</t>
  </si>
  <si>
    <t>4.10</t>
  </si>
  <si>
    <t>Поставка и монтаж дверных блоков МДФ внутренних влагостойких, глухих, правых, 810х2100 (поз. 23Д)</t>
  </si>
  <si>
    <t>Поставка и монтаж дверных блоков МДФ внутренних влагостойких, глухих, правых, 910х2100 (поз.19Д)</t>
  </si>
  <si>
    <t>Поставка и монтаж дверных блоков МДФ внутренних влагостойких, глухих, левых, 810х2100 (поз. 24Д)</t>
  </si>
  <si>
    <t>С/у, душевая (пом. Д.1.8.19, Д.2.10.7)</t>
  </si>
  <si>
    <t>C/у (пом. Д.1.8.18, Д.2.8.5)</t>
  </si>
  <si>
    <t>ПУИ, 1-й этаж (пом. Д.1.8.12)</t>
  </si>
  <si>
    <t>Входные тамбуры, гардероб с зоной для питания персонала, 1-й этаж (пом. Д.1.7.1-Д.1.7.5, Д.1.8.5, Д.1.8.7, Д.1.9.1)</t>
  </si>
  <si>
    <t>Музыкальный зал, 1-й этаж (пом. Д.1.10.1)</t>
  </si>
  <si>
    <t>Физкультурный зал, 2-й этаж (пом. Д.2.13.1)</t>
  </si>
  <si>
    <t>Лифтовый холл с зоной безопасности МГН, 1-й этаж (пом. Д.1.12.2)</t>
  </si>
  <si>
    <t>по объекту-аналогу ДОУ ЖК Сенат</t>
  </si>
  <si>
    <t>пом. Д.1.6.1-Д.1.6.4 (по объекту-аналогу ДОУ ЖК Сенат)</t>
  </si>
  <si>
    <t>Раздевальные, игровые, спальни, кабинет преподавателя, коридор, соляная комната, 1-й этаж (пом. Д.1.1.1-Д.1.1.3, Д.1.2.1-Д.1.2.3, Д.1.3.1-Д.1.3.3, Д.1.4.1-Д.1.4.3, Д.1.6.1-Д.1.6.4, Д.1.9.2, Д.1.10.2)</t>
  </si>
  <si>
    <t>пом. Д.2.7.1-Д.2.7.5, Д.2.12.7 (по объекту-аналогу ДОУ ЖК Сенат)</t>
  </si>
  <si>
    <t>Туалетные, загрузочная, коридор пищеблока, кладовая сухих продуктов, кладовая овощей, мясо-рыбный цех, холодный цех, моечная и кладовая оборотной тары, помещение холодильных камер, овощной цех первичной обработки, моечная кухонной посуды, раздаточная, овощной цех вторичной обработки, горячий цех, помещение временного хранения отходов, 1-й этаж (пом. Д.1.1.5, Д.1.2.5, Д.1.3.5, Д.1.4.5, Д.1.8.1-Д.1.8.4, Д.1.8.6, Д.1.8.8, Д.1.8.9-Д.1.8.11, Д.1.8.13-Д.1.8.17)</t>
  </si>
  <si>
    <t>на объекте: "Многоквартирные жилые дома со встроенными помещениями, встроенно-пристроенными дошкольными образовательными учреждениями
 и встроенно-пристроенной подземной автостоянкой "
по адресу: Санкт-Петербург, ул. Кубинская, на земельном участке с кадастровым номером 78:14:0007558:8114</t>
  </si>
  <si>
    <t xml:space="preserve">Основание: проекты РД  шифр  151/01-09/22 - АР.ДОО1.1, 151/01-09/22 - АР.ДОО1.2, 
</t>
  </si>
  <si>
    <t>151/01-09/22 - АР.ДОО2.1, 151/01-09/22 - АР.ДОО2.2, утвержд. "в производство работ",</t>
  </si>
  <si>
    <t>ЧТУ, ТУ Заказчика</t>
  </si>
  <si>
    <t>Входной тамбур, 1-й этаж (пом. Д.1.9.1-Д.1.9.4, Д.1.6.7)</t>
  </si>
  <si>
    <t>Подвал на отм. -6,470 м</t>
  </si>
  <si>
    <t>Лестница основная ЛК1 - ЛК5, в т.ч. нижняя поверхность лестничных маршей и площадок</t>
  </si>
  <si>
    <t>Облицовка керамической плиткой, 300*300</t>
  </si>
  <si>
    <t>Устройство плинтуса из керамической плитки высотой 150 мм</t>
  </si>
  <si>
    <t>Лестницы основные, в т.ч. нижняя поверхность лестничных маршей и площадок</t>
  </si>
  <si>
    <t>Буфетные, санузлы, в т.ч. для МГН, персонала, кладовая, кладовая инвентаря, кладовая материалов, кладовая чистого белья, душевая, операторская, стиральная с зоной хранения грязного белья, гладильная, 2-й этаж (пом. Д.2.1.4, Д.2.2.4, Д.2.3.4, Д.2.4.4, Д.2.5.4, Д.2.8.8-Д.2.8.11, Д.2.9.1-Д.2.9.3, Д.2.11.3, Д.2.12.3, Д.2.13.1)</t>
  </si>
  <si>
    <t>Помещение охранника, санузлы, в т.ч. для МГН, кладовая уличных игрушек, буфетные, операторская, душевая, помещение инвентаря, 1-й этаж (пом. Д.1.1.4, Д.1.2.4, Д.1.3.4, Д.1.4.4, Д.1.8.18, Д.1.8.19, Д.1.9.3, Д.1.10.3, Д.1.12.1, Д.1.12.3, Д.1.12.4)</t>
  </si>
  <si>
    <t>Оштукатуривание потолка ЦПР составами до 12 мм</t>
  </si>
  <si>
    <t>Оштукатуривание стен ЦПР составами до 12 мм</t>
  </si>
  <si>
    <t>пом. Д.1.6.2, Д.1.7.1-Д.1.7.3, Д.1.8.1</t>
  </si>
  <si>
    <t>пом. Д.1.1.1</t>
  </si>
  <si>
    <t>пом. Д.1.4.3, Д.1.8.4</t>
  </si>
  <si>
    <t>Туалетные, 1-й этаж (пом. Д.1.1.5, Д.1.2.5, Д.1.3.5, Д.1.4.5)</t>
  </si>
  <si>
    <t>Облицовка керамической настенной плиткой, с полной подготовкой поверхности</t>
  </si>
  <si>
    <r>
      <t>Облицовка керамической настенной плиткой (белый гладкий)</t>
    </r>
    <r>
      <rPr>
        <sz val="11"/>
        <rFont val="Times New Roman"/>
        <family val="1"/>
        <charset val="204"/>
      </rPr>
      <t>, с полной подготовкой поверхности</t>
    </r>
  </si>
  <si>
    <t>С/у, в т.ч для МГН, персонала, тренера, с приготовл. дез. средств, душевая, процедурная, 1-й этаж (пом. Д.1.6.17, Д.1.6.18, Д.1.8.3, Д.1.8.5, Д.1.8.7, Д.1.10.4, Д.1.11.2, Д.1.11.5)</t>
  </si>
  <si>
    <t>Загрузочная, мясо-рыбный цех, холодный цех, помещение холодильных камер, овощной цех первичной обработки, раздаточная, овощной цех вторичной обработки, горячий цех, 1-й этаж (пом. Д.1.6.1, Д.1.6.5, Д.1.6.6, Д.1.6.10, Д.1.6.11, Д.1.6.13-Д.1.6.15)</t>
  </si>
  <si>
    <t>пом. Д.1.2.4, Д.1.6.8, Д.1.11.6</t>
  </si>
  <si>
    <t>пом. Д.1.6.5, Д.1.6.6, Д.1.6.13, Д.1.6.15</t>
  </si>
  <si>
    <t>пом. Д.1.6.17, Д.1.8.7, Д.1.11.5</t>
  </si>
  <si>
    <t>Коридор, тамбур, 2-й этаж (пом. Д.2.7.1-Д.2.7.4, Д.2.12.1)</t>
  </si>
  <si>
    <t>пом. Д.2.7.1-Д.2.7.4</t>
  </si>
  <si>
    <t>Оштукатуривание стен гипсовыми смесями до 12 мм</t>
  </si>
  <si>
    <t>Венткамера, 2-й этаж (пом. Д.2.13.6)</t>
  </si>
  <si>
    <t>Туалетные, 2-й этаж (пом. Д.2.1.5-Д.2.5.5)</t>
  </si>
  <si>
    <t>С/у персонала, с/у МГН, душевая, 2-й этаж (пом. Д.2.8.8, Д.2.8.11, Д.2.13.1)</t>
  </si>
  <si>
    <t>Буфетная, ПУИ, стиральная с зоной хранения грязного белья, гладильная, 2-й этаж (пом. Д.2.1.4, Д.2.2.4, Д.2.3.4, Д.2.4.4, Д.2.5.4, Д.2.9.1, Д.2.9.2, Д.2.13.4)</t>
  </si>
  <si>
    <t>Раздаточная, 2-й этаж (пом. Д.2.13.5)</t>
  </si>
  <si>
    <t>2.1.2</t>
  </si>
  <si>
    <t>2.2.3</t>
  </si>
  <si>
    <t>2.2.4</t>
  </si>
  <si>
    <t>2.2.5</t>
  </si>
  <si>
    <t>2.2.14</t>
  </si>
  <si>
    <t>2.2.15</t>
  </si>
  <si>
    <t>2.2.16</t>
  </si>
  <si>
    <t>2.2.17</t>
  </si>
  <si>
    <t>2.2.18</t>
  </si>
  <si>
    <t>2.2.19</t>
  </si>
  <si>
    <t>2.2.20</t>
  </si>
  <si>
    <t>2.2.21</t>
  </si>
  <si>
    <t>2.2.23</t>
  </si>
  <si>
    <t>2.2.24</t>
  </si>
  <si>
    <t>2.3.3</t>
  </si>
  <si>
    <t>2.3.6</t>
  </si>
  <si>
    <t>2.3.9</t>
  </si>
  <si>
    <t>Буфетная, кладовая уличных игрушек, ПУИ, помещение свободного назначения, кладовая овощей, кладовая+ моечная оборотной тары, моечная кухонной посуды, помещение временного хранения отходов, кладовая медицинских отходов, 1-й этаж (пом. Д.1.1.4, Д.1.2.4, Д.1.3.4, Д.1.4.4, Д.1.6.4, Д.1.6.8, Д.1.6.9, Д.1.6.12, Д.1.6.19, Д.1.8.6, Д.1.11.3, Д.1.11.6, Д.1.11.7)</t>
  </si>
  <si>
    <t>Зашивка 2 сл. ГВЛ толщ. 25 мм по металлич. каркасу из профиля оцинкованного</t>
  </si>
  <si>
    <t>Лестницы основные, в т.ч. торцы лестничных маршей и площадок</t>
  </si>
  <si>
    <t>Лестницы основные ЛК1 - ЛК5, в т.ч. торцы лестничных маршей и площадок</t>
  </si>
  <si>
    <t>Водомерный узел, насосная станция, ИТП, лестничная площадка, ГРЩ, венткамеры (пом.П.1.3-П.1.6, П.2.2-П.2.4)</t>
  </si>
  <si>
    <t>пом. Д.1.7.1, Д.1.7.3-Д.1.7.5, Д.1.8.5</t>
  </si>
  <si>
    <t>пом. Д.1.7.2</t>
  </si>
  <si>
    <t>Тамбуры, 1-й этаж (пом. Д.1.7.1-Д.1.7.5, Д.1.8.5, Д.1.9.1)</t>
  </si>
  <si>
    <t>Коридор, помещение охранника, лифтовой холл с зоной безопасности МГН, игровая, спальня, коридор пищеблока, музыкальный зал, кабинет преподавателя, помещение инвентаря, 1-й этаж (пом. Д.1.1.2, Д.1.1.3, Д.1.2.2, Д.1.2.3, Д.1.3.2, Д.1.3.3, Д.1.4.2, Д.1.4.3, Д.1.6.1-Д.1.6.4, Д.1.8.6, Д.1.10.1-Д.1.10.3, Д.1.12.1, Д.1.12.2)</t>
  </si>
  <si>
    <t>пом. Д.1.2.3, Д.1.10.1</t>
  </si>
  <si>
    <t>пом. Д.1.6.1-Д.1.6.4, Д.1.8.6</t>
  </si>
  <si>
    <t>Раздевальная, кладовая сухих продуктов, гардероб с зоной для питания персонала, операторская, 1-й этаж (пом. Д.1.1.1, Д.1.2.1, Д.1.3.1, Д.1.4.1, Д.1.8.3, Д.1.8.7, Д.1.9.3)</t>
  </si>
  <si>
    <t>пом. Д.1.1.1, Д.1.2.1, Д.1.4.1</t>
  </si>
  <si>
    <t>пом. Д.1.2.5, Д.1.3.5, Д.1.4.5</t>
  </si>
  <si>
    <t>С/у, в т.ч для МГН, душевая,  1-й этаж (пом. Д.1.8.18, Д.1.8.19, Д.1.12.4)</t>
  </si>
  <si>
    <t>пом. Д.1.12.4</t>
  </si>
  <si>
    <t>Загрузочная, кладовая овощей, овощной цех первичной обработки, овощной цех вторичной обработки, помещение холодильных камер, холодный цех, помещение временного хранения отходов, раздаточная, горячий цех, мясо-рыбный цех, 1-й этаж (пом.Д.1.8.1, Д.1.8.4, Д.1.8.8-Д.1.8.11, Д.1.8.13, Д.1.8.15-Д.1.8.17)</t>
  </si>
  <si>
    <t>пом. Д.1.8.4, Д.1.8.16</t>
  </si>
  <si>
    <t>Кладовая уличных игрушек, буфетная, моечная и кладовая оборотной тары, ПУИ, моечная кухонной посуды, 1-й этаж (пом. Д.1.1.4, Д.1.2.4, Д.1.3.4, Д.1.4.4, Д.1.8.2, Д.1.8.12, Д.1.8.14, Д.1.12.3)</t>
  </si>
  <si>
    <t>пом. Д.1.1.4, Д.1.2.4, Д.1.3.4</t>
  </si>
  <si>
    <t>Коридор, коридор медблока, 2-й этаж (пом. Д.2.7.1-Д.2.7.5, Д.2.8.6)</t>
  </si>
  <si>
    <t>пом. Д.2.7.1-Д.2.7.5</t>
  </si>
  <si>
    <t>пом. Д.2.1.1, Д.2.2.3, Д.2.4.1, Д.2.5.3</t>
  </si>
  <si>
    <t>Раздевальная, игровая, спальня, кабинет директора, кабинет зам.директора, кабинет методиста,  логопеда/дефектолога, психолога, завхоза. муз. Руководителя, помещение персонала ДОУ с зоной приема пищи, кладовая материалов, операторская, кладовая, кружковые, лифтовой холл, планетарий, музыкальный зал, кладовая инвентаря, кладовая чистого белья, солярий,  2-й этаж (пом. Д.2.1.1-Д.2.1.3, Д.2.2.1-Д.2.2.3, Д.2.3.1-Д.2.3.3, Д.2.4.1-Д.2.4.3, Д.2.5.1-Д.2.5.3, Д.2.8.1-Д.2.8.7, Д.2.8.9, Д.2.8.10, Д.2.9.3, Д.2.10.1-Д.2.10.5, Д.2.11.1-Д.2.11.3, Д.2.12.3, Д.2.13.2, Д.2.13.3)</t>
  </si>
  <si>
    <t>Соляная комната, 2-й этаж (пом. Д.2.12.2)</t>
  </si>
  <si>
    <t>Комплекс работ по отделке стен помещения</t>
  </si>
  <si>
    <t>в т.ч. разработка отдельного дизайн-проекта</t>
  </si>
  <si>
    <t>2.3.26</t>
  </si>
  <si>
    <t>Соляная комната, 1-й этаж (пом. Д.1.9.2)</t>
  </si>
  <si>
    <t>Материалы поставка ООО "Сэтл Строй"</t>
  </si>
  <si>
    <t xml:space="preserve">Материалы поставка Подрядчика </t>
  </si>
  <si>
    <t xml:space="preserve">СМР </t>
  </si>
  <si>
    <r>
      <rPr>
        <sz val="11"/>
        <color rgb="FF0033CC"/>
        <rFont val="Times New Roman"/>
        <family val="1"/>
        <charset val="204"/>
      </rPr>
      <t xml:space="preserve">указать норму расхода материала и учесть ее в стоимости материала 
</t>
    </r>
    <r>
      <rPr>
        <sz val="11"/>
        <rFont val="Times New Roman"/>
        <family val="1"/>
        <charset val="204"/>
      </rPr>
      <t xml:space="preserve">(последующему увеличению не подлежит) </t>
    </r>
  </si>
  <si>
    <r>
      <t>пом. Д.1.7.1- Д.1.7.3 -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</si>
  <si>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 xml:space="preserve">3 полосы плитки различных цветов, (по объекту-аналогу ДОУ ЖК Сенат)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
(последующему увеличению не подлежит) </t>
    </r>
  </si>
  <si>
    <r>
      <t xml:space="preserve">пом. Д.2.8.1, Д.2.8.4, Д.2.9.1, Д.2.10.3, Д.2.10.6, Д.2.11.1, Д.2.11.2, фартук,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</si>
  <si>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 xml:space="preserve">3 полосы плитки различных цветов, (по объекту-аналогу ДОУ ЖК Сенат)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</si>
  <si>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 xml:space="preserve">фартук, </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</si>
  <si>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ступени лестничных маршей, тип пола 19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</si>
  <si>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поэтажные лестничные площадки,
тип пола 11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</si>
  <si>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промежуточные лестничные площадки, тип пола 9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</si>
  <si>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лестничные площадки на отм. -1,350,
тип пола 2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</si>
  <si>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Д.2.9.1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</si>
  <si>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Д.2.1.5, Д.2.2.5, Д.2.3.5, Д.2.4.5, Д.2.5.5 -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</si>
  <si>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Д.2.7.1 - Д.2.7.5 -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</si>
  <si>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Д.1.8.6 -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</si>
  <si>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Д.1.8.6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</si>
  <si>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Д.1.1.5, Д.1.2.5, Д.1.3.5, Д.1.4.5 -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</si>
  <si>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Д.1.8.3, Д.1.8.7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</si>
  <si>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пом. Д.1.6.1- Д.1.6.4 -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</si>
  <si>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 xml:space="preserve">3 полосы плитки различных цветов, (по объекту-аналогу ДОУ ЖК Сенат)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</si>
  <si>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Д.2.8.4, Д.2.10.1, Д.2.10.3, Д.2.12.3, фартук,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</si>
  <si>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Д.2.8.9, Д.2.9.3, Д.2.13.3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</si>
  <si>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Д.2.7.1 - Д.2.7.4 -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</si>
  <si>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rPr>
        <sz val="10"/>
        <rFont val="Times New Roman"/>
        <family val="1"/>
        <charset val="204"/>
      </rPr>
      <t>пом. Д.1.6.2 - микс из 3х цветов керамической плитки, (по объекту-аналогу ДОУ ЖК Сенат)</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</si>
  <si>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Д.1.6.2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</si>
  <si>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пом. Д.1.6.3, Д.1.6.16
</t>
    </r>
    <r>
      <rPr>
        <sz val="10"/>
        <color rgb="FF0000FF"/>
        <rFont val="Times New Roman"/>
        <family val="1"/>
        <charset val="204"/>
      </rPr>
      <t xml:space="preserve">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</si>
  <si>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r>
      <t xml:space="preserve">Стоимость материалов </t>
    </r>
    <r>
      <rPr>
        <sz val="14"/>
        <color rgb="FF00B050"/>
        <rFont val="Times New Roman"/>
        <family val="1"/>
        <charset val="204"/>
      </rPr>
      <t>поставки ООО "Сэтл Строй"</t>
    </r>
    <r>
      <rPr>
        <sz val="14"/>
        <rFont val="Times New Roman"/>
        <family val="1"/>
        <charset val="204"/>
      </rPr>
      <t xml:space="preserve"> учитывает только стоимость основных материалов с учетом норм расхода, кратности поставок и доставки на объект. Стоимость остальных, прочих и расходных материалов (клей для плитки, крестики, уголки, затирку, стартовый профиль, грунтовку и прочее) учтена в стоимости </t>
    </r>
    <r>
      <rPr>
        <sz val="14"/>
        <color rgb="FF00B050"/>
        <rFont val="Times New Roman"/>
        <family val="1"/>
        <charset val="204"/>
      </rPr>
      <t xml:space="preserve">материалов поставки Субподрядчика. </t>
    </r>
    <r>
      <rPr>
        <sz val="14"/>
        <rFont val="Times New Roman"/>
        <family val="1"/>
        <charset val="204"/>
      </rPr>
      <t xml:space="preserve">Нормы расхода материалов являются фиксированными и изменению не подлежат.
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 </t>
    </r>
    <r>
      <rPr>
        <strike/>
        <sz val="14"/>
        <rFont val="Times New Roman"/>
        <family val="1"/>
        <charset val="204"/>
      </rPr>
      <t xml:space="preserve">Расход материала (на раскладку, бой и иные потери) сверх норм, заложенных в расчете, необходимо учесть в стоимости СМР. </t>
    </r>
    <r>
      <rPr>
        <sz val="14"/>
        <rFont val="Times New Roman"/>
        <family val="1"/>
        <charset val="204"/>
      </rPr>
      <t>Работы должны быть выполнены из материалов, пригодных для эксплуатации и имеющих соответствующие паспорта и сертификаты, действующие на территории РФ.</t>
    </r>
  </si>
  <si>
    <t>Работы выполняются в соответствии с рабочей документацией, утвержденной "в производство работ" (раздел "АР", листы авторского надзора, дизайн-проект), техническими требованиями Заказчика (ЧТУ и замечания к РД от технического отдела Заказчика, стандарт экологичности  SetlGREEN, Внутренний стандарт компании "Требования к отделочным работам",  "Требования заказчика по обеспечению тепло-влажностных условий при производстве отделочных работ в зимний период ", "Типовая технологическая карта штукатурные работы ", "Типовая технологическая карта на штукатурные работы гипсовыми составами по керамическому поризованному камню 2,1НФ по ГОСТ 530-2012"), действующими правовыми и техническими нормами (СНиП, ГОСТ, СанПиН, ФЗ; и пр.).</t>
  </si>
  <si>
    <r>
      <rPr>
        <b/>
        <u/>
        <sz val="14"/>
        <rFont val="Times New Roman"/>
        <family val="1"/>
        <charset val="204"/>
      </rPr>
      <t>Применение отделочных материалов в соответствии с требованиями ООО "Сэтл Строй" (см. Приложения):</t>
    </r>
    <r>
      <rPr>
        <sz val="14"/>
        <rFont val="Times New Roman"/>
        <family val="1"/>
        <charset val="204"/>
      </rPr>
      <t xml:space="preserve">
1. черновые отделочные материалы (грунтовки, штукатурные смеси, выравнивающие шпаклевки) применяются системно (одноименного производителя), не допускается применение материалов различных производителей. В случае отсутствия у поставщика грунтовки необходимого производителя, замена осуществляется только на грунтовки "Knauf",
2. грунтовки под гипсовую штукатурку применяются в соответствии с типом поверхности, на которую наносится грунтовочный состав, а также с учетом требований производителей сухих строительных смесей по использованию грунтовок. Для наружных стен из керамических блоков "2,1НФ" применяется грунтовка "Бетонконтакт",
3. грунтовки под декоративную штукатурку применяются системно с декоративной штукатуркой МОП (одноименного производителя), не допускается применение материалов различных производителей.</t>
    </r>
  </si>
  <si>
    <r>
      <rPr>
        <b/>
        <sz val="14"/>
        <color rgb="FFFF0000"/>
        <rFont val="Times New Roman"/>
        <family val="1"/>
        <charset val="204"/>
      </rPr>
      <t xml:space="preserve">10.1 </t>
    </r>
    <r>
      <rPr>
        <b/>
        <sz val="14"/>
        <rFont val="Times New Roman"/>
        <family val="1"/>
        <charset val="204"/>
      </rPr>
      <t xml:space="preserve">В расчете стоимости </t>
    </r>
    <r>
      <rPr>
        <b/>
        <sz val="14"/>
        <color rgb="FFFF0000"/>
        <rFont val="Times New Roman"/>
        <family val="1"/>
        <charset val="204"/>
      </rPr>
      <t>учтены</t>
    </r>
    <r>
      <rPr>
        <b/>
        <sz val="14"/>
        <rFont val="Times New Roman"/>
        <family val="1"/>
        <charset val="204"/>
      </rPr>
      <t xml:space="preserve"> следующие затраты (полный комплекс отделочных работ </t>
    </r>
    <r>
      <rPr>
        <b/>
        <sz val="14"/>
        <color rgb="FFFF0000"/>
        <rFont val="Times New Roman"/>
        <family val="1"/>
        <charset val="204"/>
      </rPr>
      <t>за исключением работ, указанных в п. 10.2</t>
    </r>
    <r>
      <rPr>
        <b/>
        <sz val="14"/>
        <rFont val="Times New Roman"/>
        <family val="1"/>
        <charset val="204"/>
      </rPr>
      <t>), в том числе:
- черновая и чистовая отделка основных, вспомогательных и технических помещений ДОУ, в т.ч. расположенных в уровне тех.этажа и подземной автостоянки,</t>
    </r>
    <r>
      <rPr>
        <sz val="14"/>
        <rFont val="Times New Roman"/>
        <family val="1"/>
        <charset val="204"/>
      </rPr>
      <t xml:space="preserve">
</t>
    </r>
    <r>
      <rPr>
        <sz val="14"/>
        <color rgb="FFFF0000"/>
        <rFont val="Times New Roman"/>
        <family val="1"/>
        <charset val="204"/>
      </rPr>
      <t xml:space="preserve">- разработка и согласование с Заказчиком, Генеральным проектировщиком и необходимыми инспектирующими организациями (до начала производства работ) рабочего проекта по отделке помещения соляной комнаты;
- согласование принципиальных решений с Департаментом подготовки проектов Заказчика/Генподрядчиком/Субгенподрядчиком;
</t>
    </r>
    <r>
      <rPr>
        <b/>
        <sz val="14"/>
        <color rgb="FFFF0000"/>
        <rFont val="Times New Roman"/>
        <family val="1"/>
        <charset val="204"/>
      </rPr>
      <t>10.2 В Расчете стоимости не учтены следующие затраты, а именно:</t>
    </r>
    <r>
      <rPr>
        <sz val="14"/>
        <color rgb="FFFF0000"/>
        <rFont val="Times New Roman"/>
        <family val="1"/>
        <charset val="204"/>
      </rPr>
      <t xml:space="preserve">
- оснащение и оборудование сенсорной комнаты  пом. Д.2.11.3, корпус 1.2.</t>
    </r>
  </si>
  <si>
    <t>1.4.12</t>
  </si>
  <si>
    <t>5.2</t>
  </si>
  <si>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4"/>
        <rFont val="Times New Roman"/>
        <family val="1"/>
        <charset val="204"/>
      </rPr>
      <t xml:space="preserve">- черновая и чистовая отделка полов, стен и потолков всех помещений ДОУ "под ключ", в т.ч. тепло-, звуко-, виброизоляция помещений в соответствии с рабочим Проектом и требуемая для ввода объекта в эксплуатацию и последующей передачи правообладателям (участникам долевого строительства и СКС),
</t>
    </r>
    <r>
      <rPr>
        <b/>
        <sz val="14"/>
        <color rgb="FF00B050"/>
        <rFont val="Times New Roman"/>
        <family val="1"/>
        <charset val="204"/>
      </rPr>
      <t>- штукатурка стен из  керамических блоков с подготовкой поверхности в соответствии с "ТТК на штукатурные работы гипсовыми составами по керамическому поризованному камню 2,1НФ по ГОСТ 530-2012"  ООО "Сэтл Строй",</t>
    </r>
    <r>
      <rPr>
        <sz val="14"/>
        <rFont val="Times New Roman"/>
        <family val="1"/>
        <charset val="204"/>
      </rPr>
      <t xml:space="preserve">
- выполнение штукатурных работ и устройство стяжек полов механизированным способом,
- полная подготовка поверхности стен и потолков под чистовую отделку в зависимости от типа финишного покрытия в соответствии с требованиями СП 71.13330.2017, табл. 7.5,
- устройство дверных и оконных откосов с чистовой отделкой согласно типа отделки помещения,
- устройство оконных откосов в квартирах из ПВХ сэндвич-панелей, с обрамлением проемов пластиковым уголком,
- устройство внутренних откосов лестничных клеток из ГКЛ, белого цвета,
- изготовление и монтаж пластиковых подоконных досок в защитной пленке, с боковыми заглушками,
- установка внутренних дверных блоков МДФ. В комплект дверного блока, а также в стоимость монтажа входят: полотно (МДФ, филенчатое), добор, коробка, петли, ручка с защелкой, наличники (МДФ) с двух сторон и прочие работы,
- устройство конструкции пола в дверных проемах,</t>
    </r>
    <r>
      <rPr>
        <sz val="14"/>
        <color rgb="FFFF0000"/>
        <rFont val="Times New Roman"/>
        <family val="1"/>
        <charset val="204"/>
      </rPr>
      <t xml:space="preserve">
</t>
    </r>
    <r>
      <rPr>
        <sz val="14"/>
        <rFont val="Times New Roman"/>
        <family val="1"/>
        <charset val="204"/>
      </rPr>
      <t>- зашивка коммуникаций пласт. панелями и ГКЛВ / аквапанелью, с устройством ревизионных люков, в т.ч. в случае замены обстроек из каменной кладки на зашивку листовыми материалами (в соответствии с рабочей документацией или листами авторского надзора, записями в журнале авторского надзора);</t>
    </r>
    <r>
      <rPr>
        <sz val="14"/>
        <color rgb="FFFF0000"/>
        <rFont val="Times New Roman"/>
        <family val="1"/>
        <charset val="204"/>
      </rPr>
      <t xml:space="preserve">
</t>
    </r>
    <r>
      <rPr>
        <sz val="14"/>
        <rFont val="Times New Roman"/>
        <family val="1"/>
        <charset val="204"/>
      </rPr>
      <t xml:space="preserve">- устройство узлов примыканий стен и полов, в том числе, но не ограничиваясь:
1. монтаж стыковочных молдингов, плинтусов и оформление узлов примыкания отделки к входной двери и отопительным приборам,
2. штукатурки стен и перегородок к поверхности монолитных перекрытий, с устройством деформационного шва на толщину штукатурки и высотой 10-30 мм, в т.ч. монтаж потолочных галтелей,
3. стен, перегородок и плит перекрытий к смонтированным сборным железобетонным элементам (лифтовые шахты, вент. блоки), стволам мусоропровода, в т.ч. деформационные швы между лифтовыми шахтами, а также в стенах и полах паркинга по технологии покрытия деф. швов,
4. установка декоративного металлического или пластикового молдинга в местах сопряжения стен из различных материалов, в т.ч. каменных или монолитных стен с конструкциями обстроек коммуникаций из листового материала в МОП,
- применение для штукатурных работ углозащитного профиля из пластика либо иных полимерных материалов, исключающих образование ржавчины на поверхности (применение углозащитного профиля из оцинкованного металла не допускается),
</t>
    </r>
  </si>
  <si>
    <t>- устройство ПВХ поручней на ограждениях лестничных маршей,
- комплекс мероприятий по обеспечению для МГН условий использования помещений для безопасного осуществления необходимой деятельности самостоятельно либо при помощи сопровождающего, а также эвакуации в случае экстренной ситуации (элементы навигации, визуальные средства, пиктограммы, предупреждающие знаки, тактильные средства отображения информации, разметка, шрифт Брайля и т.п.),
- устройство разноуровневых подвесных потолков и локальных понижений потолков (в случае необходимости),
- устройство всех декоративных элементов, в т.ч. (но не ограничиваясь): карнизы, молдинги, галтели, эмблемы, логотипы, стеллы, колонны и т.п. согласно дизайн-проекта,
- устройство декоративных элементов нумерации этажей в лифтовых холлах,
- комплекс работ по изготовлению, монтажу и отделке всех скрытых технических люков и дверей согласно дизайн-проекта (в случае необходимости),
- обеспечение доступа к инженерным коммуникациям, в т.ч. в конструкциях подвесных потолков (устройство лючков, ревизий и т.п.) в случае необходимости,
- изготовление и монтаж зеркал и предметов интерьеров согласно дизайн-проекта (в случае необходимости),
- устройство грязесборных решеток со вставками из рифленой резины (в случае необходимости),
- изготовление и монтаж перегородок в санузлах и экранов на радиаторы, включая подводку к ним,
- художественное оформление стен (помещения ДОУ),
- полная уборка помещений (по окончании работ), включая очистку и помывку окон и дверей, инженерного оборудования, радиаторов отопления, влажную уборку полов всех помещений, а также всех кафельных поверхностей, удаление товарных наклеек.
- выполнение всех необходимых испытаний, с привлечением сторонней организации, для подтверждения качества выполненных работ действующим нормативным документам (ГОСТ, СП, Регламент), до подписания акта сдачи-приемки работ, подтверждающего исполнение обязательств по договору.
- участие совместно с Заказчиком и Генеральным подрядчиком и передача результата работ Управляющей компании, Службе Клиентского Сервиса Заказчика и правообладателям, с оформлением итогового Акт сдачи-приемки Работ по Договору, подготовка и сопровождение лицензирования помещения медицинского учреждения в Комитете здравоохранения.</t>
  </si>
  <si>
    <t>Раздевальная, гардероб с зоной для питания персонала, 1-й этаж (пом. Д.1.1.1, Д.1.2.1, Д.1.3.1, Д.1.4.1, Д.1.6.16)</t>
  </si>
  <si>
    <r>
      <rPr>
        <sz val="10"/>
        <rFont val="Times New Roman"/>
        <family val="1"/>
        <charset val="204"/>
      </rPr>
      <t xml:space="preserve">пом. Д.1.1.1, Д.1.2.1, Д.1.6.16, фартук, </t>
    </r>
    <r>
      <rPr>
        <sz val="10"/>
        <color rgb="FF0000FF"/>
        <rFont val="Times New Roman"/>
        <family val="1"/>
        <charset val="204"/>
      </rPr>
      <t xml:space="preserve">
указать норму расхода материала и учесть ее в стоимости материала 
</t>
    </r>
    <r>
      <rPr>
        <sz val="10"/>
        <rFont val="Times New Roman"/>
        <family val="1"/>
        <charset val="204"/>
      </rPr>
      <t xml:space="preserve">(последующему увеличению не подлежит) </t>
    </r>
  </si>
  <si>
    <t>Коридор, помещение охраны, лифтовой холл, раздевальная, кладовая сухих продуктов, игровая, спальня, коридор пищеблока, физкультурный зал, кладовая инвентаря, кабинет тренера, коридор медблока, кабинет врача, палата-изолятор, 1-й этаж (пом. Д.1.1.2, Д.1.1.3, Д.1.2.2, Д.1.2.3, Д.1.3.2, Д.1.3.3, Д.1.4.2, Д.1.4.3, Д.1.6.2, Д.1.6.3, Д.1.7.1-Д.1.7.3, Д.1.8.1, Д.1.8.2, Д.1.8.4, Д.1.10.1-Д.1.10.3, Д.1.11.1, Д.1.11.4)</t>
  </si>
  <si>
    <t>Туалетные, 2-й этаж (пом. Д.2.1.5, Д.2.2.5, Д.2.3.5, Д.2.4.5, Д.2.5.5)</t>
  </si>
  <si>
    <t>Венткамера, 2-й этаж (пом. Д.2.12.2)</t>
  </si>
  <si>
    <t>Кладовая инвентаря, ПУИ, 2-й этаж (пом. Д.2.12.3, Д.2.13.3)</t>
  </si>
  <si>
    <t>Кабинет врача, кладовая медицинских отходов, процедурный кабинет, палата-изолятор, с/у, коридор медблока, туалетные, раздаточная, 2-й этаж (пом. Д.2.1.5, Д.2.2.5, Д.2.3.5, Д.2.4.5, Д.2.5.5, Д.2.8.1-Д.2.8.6, Д.2.12.4)</t>
  </si>
  <si>
    <t>Раздевальные, игровые, спальни, зона безопаснсти МГН, кабинеты директора, методиста, логопеда/дефектолога, психолога, завхоза, тренера, кружковые, помещение персонала ДОУ с зоной приема пищи, сенсорная комната, коридор, 2-й этаж (пом. Д.2.1.1-Д.2.1.3, Д.2.2.1-Д.2.2.3, Д.2.3.1-Д.2.3.3, Д.2.4.1-Д.2.4.3, Д.2.5.1-Д.2.5.3, Д.2.7.1-Д.2.7.5, Д.2.10.1-Д.2.10.6, Д.2.11.1-Д.2.11.3, Д.2.12.8, Д.2.13.2)</t>
  </si>
  <si>
    <t>Лифтовый холл, 2-й этаж (пом. Д.2.12.7)</t>
  </si>
  <si>
    <t>Санузлы, в т.ч. для МГН, персонала, с приготовл. дез. средств, буфетные, подсобное помещение, кладовая грязного белья, кладовая чистого белья, стиральная, гладильная, 2-й этаж (пом. Д.2.1.4, Д.2.2.4, Д.2.3.4, Д.2.4.4, Д.2.5.4, Д.2.8.5, Д.2.8.7, Д.2.9.1- Д.2.9.4, Д.2.10.7, Д.2.12.1, Д.2.12.5, Д.2.12.6, Д.2.13.3)</t>
  </si>
  <si>
    <t>Туалетные, санузлы, в т.ч. для МГН, персонала, с приготовл. дез. средств, стиральная, раздаточная, подсобное помещение, 2-й этаж (пом. Д.2.1.5, Д.2.2.5, Д.2.3.5, Д.2.4.5, Д.2.5.5, Д.2.8.5, Д.2.8.7, Д.2.9.2, Д.2.10.7, Д.2.12.1, Д.2.12.3-Д.2.12.7), 
Тип пола 12</t>
  </si>
  <si>
    <t>Коридоры, лифтовой холл, зона безопасности МГН, 2-й этаж (пом. Д.2.7.1 - Д.2.7.5, Д.2.8.6, Д.2.12.7, Д.2.12.8), 
Тип пола 10</t>
  </si>
  <si>
    <t>Буфетная, стиральная, гладильная, кладовая чистого белья, раздаточная, ПУИ, кладовая медицинских отходов, 2-й этаж (пом. Д.2.1.4, Д.2.2.4, Д.2.3.4, Д.2.4.4, Д.2.5.4, Д.2.8.2, Д.2.9.2-Д.2.9.4, Д.2.12.4)</t>
  </si>
  <si>
    <t>Процедурный кабинет, с/у, в т.ч. с приготовл. дез. средств, персонала, для МГН, 2-й этаж (пом. Д.2.8.3, Д.2.8.5, Д.2.8.7, Д.2.10.7, Д.2.12.5, Д.2.12.6)</t>
  </si>
  <si>
    <t>Палата-изолятор, раздевальная, игровая, спальня, подсобное помещение, лифтовой холл, зона безопасности МГН, кабинеты директора, психолога, логопеда/дефектолога, завхоза, методиста, врача, тренера, помещение персонала ДОУ с зоной приема пищи, кружковая, сенсорная комната, физкультурный зал, кладовая инвентаря, кладовая грязного белья, 2-й этаж (пом. Д.2.1.1-Д.2.1.3, Д.2.2.1-Д.2.2.3, Д.2.3.1-Д.2.3.3, Д.2.4.1-Д.2.4.3, Д.2.5.1-Д.2.5.3, Д.2.8.1, Д.2.8.4, Д.2.9.1, Д.2.10.1-Д.2.10.6, Д.2.11.1-Д.2.11.3, Д.2.13.1-Д.2.13.3, Д.2.12.1, Д.2.12.7, Д.2.12.8)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</si>
</sst>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р_._-;\-* #,##0.00_р_._-;_-* &quot;-&quot;??_р_._-;_-@_-"/>
    <numFmt numFmtId="165" formatCode="#,##0_ ;\-#,##0\ "/>
    <numFmt numFmtId="166" formatCode="#,##0.00_ ;\-#,##0.00\ "/>
  </numFmts>
  <fonts count="36" x14ac:knownFonts="1">
    <font>
      <sz val="11"/>
      <color theme="1"/>
      <name val="Calibri"/>
      <family val="2"/>
      <charset val="204"/>
      <scheme val="minor"/>
    </font>
    <font>
      <sz val="10"/>
      <name val="Arial Cyr"/>
      <charset val="204"/>
    </font>
    <font>
      <sz val="10"/>
      <name val="Arial"/>
      <family val="2"/>
      <charset val="204"/>
    </font>
    <font>
      <sz val="12"/>
      <name val="Times New Roman"/>
      <family val="1"/>
      <charset val="204"/>
    </font>
    <font>
      <b/>
      <sz val="11"/>
      <name val="Times New Roman"/>
      <family val="1"/>
      <charset val="204"/>
    </font>
    <font>
      <sz val="10"/>
      <name val="Times New Roman"/>
      <family val="1"/>
      <charset val="204"/>
    </font>
    <font>
      <b/>
      <sz val="9"/>
      <name val="Times New Roman"/>
      <family val="1"/>
      <charset val="204"/>
    </font>
    <font>
      <b/>
      <sz val="10"/>
      <name val="Times New Roman"/>
      <family val="1"/>
      <charset val="204"/>
    </font>
    <font>
      <b/>
      <sz val="16"/>
      <name val="Times New Roman"/>
      <family val="1"/>
      <charset val="204"/>
    </font>
    <font>
      <b/>
      <sz val="17"/>
      <name val="Times New Roman"/>
      <family val="1"/>
      <charset val="204"/>
    </font>
    <font>
      <b/>
      <sz val="12"/>
      <name val="Times New Roman"/>
      <family val="1"/>
      <charset val="204"/>
    </font>
    <font>
      <sz val="11"/>
      <name val="Times New Roman"/>
      <family val="1"/>
      <charset val="204"/>
    </font>
    <font>
      <sz val="9"/>
      <name val="Times New Roman"/>
      <family val="1"/>
      <charset val="204"/>
    </font>
    <font>
      <b/>
      <sz val="14"/>
      <name val="Times New Roman"/>
      <family val="1"/>
      <charset val="204"/>
    </font>
    <font>
      <b/>
      <sz val="14"/>
      <color rgb="FFFF0000"/>
      <name val="Times New Roman"/>
      <family val="1"/>
      <charset val="204"/>
    </font>
    <font>
      <b/>
      <sz val="13"/>
      <color rgb="FFFF0000"/>
      <name val="Times New Roman"/>
      <family val="1"/>
      <charset val="204"/>
    </font>
    <font>
      <sz val="13"/>
      <name val="Times New Roman"/>
      <family val="1"/>
      <charset val="204"/>
    </font>
    <font>
      <b/>
      <sz val="13"/>
      <name val="Times New Roman"/>
      <family val="1"/>
      <charset val="204"/>
    </font>
    <font>
      <sz val="14"/>
      <name val="Times New Roman"/>
      <family val="1"/>
      <charset val="204"/>
    </font>
    <font>
      <sz val="11"/>
      <color rgb="FFFF0000"/>
      <name val="Times New Roman"/>
      <family val="1"/>
      <charset val="204"/>
    </font>
    <font>
      <b/>
      <sz val="12"/>
      <color rgb="FFFF0000"/>
      <name val="Times New Roman"/>
      <family val="1"/>
      <charset val="204"/>
    </font>
    <font>
      <sz val="12"/>
      <color rgb="FFFF0000"/>
      <name val="Times New Roman"/>
      <family val="1"/>
      <charset val="204"/>
    </font>
    <font>
      <sz val="11"/>
      <name val="Arial Cyr"/>
      <charset val="204"/>
    </font>
    <font>
      <sz val="11"/>
      <color theme="1"/>
      <name val="Calibri"/>
      <family val="2"/>
      <scheme val="minor"/>
    </font>
    <font>
      <sz val="16"/>
      <name val="Times New Roman"/>
      <family val="1"/>
      <charset val="204"/>
    </font>
    <font>
      <sz val="16"/>
      <color rgb="FFFF0000"/>
      <name val="Times New Roman"/>
      <family val="1"/>
      <charset val="204"/>
    </font>
    <font>
      <sz val="10"/>
      <color rgb="FF0000FF"/>
      <name val="Times New Roman"/>
      <family val="1"/>
      <charset val="204"/>
    </font>
    <font>
      <sz val="10"/>
      <color rgb="FF00B050"/>
      <name val="Times New Roman"/>
      <family val="1"/>
      <charset val="204"/>
    </font>
    <font>
      <b/>
      <sz val="15"/>
      <name val="Times New Roman"/>
      <family val="1"/>
      <charset val="204"/>
    </font>
    <font>
      <b/>
      <sz val="11"/>
      <color rgb="FFFF0000"/>
      <name val="Times New Roman"/>
      <family val="1"/>
      <charset val="204"/>
    </font>
    <font>
      <sz val="11"/>
      <color rgb="FF0033CC"/>
      <name val="Times New Roman"/>
      <family val="1"/>
      <charset val="204"/>
    </font>
    <font>
      <sz val="14"/>
      <color rgb="FF00B050"/>
      <name val="Times New Roman"/>
      <family val="1"/>
      <charset val="204"/>
    </font>
    <font>
      <strike/>
      <sz val="14"/>
      <name val="Times New Roman"/>
      <family val="1"/>
      <charset val="204"/>
    </font>
    <font>
      <b/>
      <u/>
      <sz val="14"/>
      <name val="Times New Roman"/>
      <family val="1"/>
      <charset val="204"/>
    </font>
    <font>
      <sz val="14"/>
      <color rgb="FFFF0000"/>
      <name val="Times New Roman"/>
      <family val="1"/>
      <charset val="204"/>
    </font>
    <font>
      <b/>
      <sz val="14"/>
      <color rgb="FF00B050"/>
      <name val="Times New Roman"/>
      <family val="1"/>
      <charset val="204"/>
    </font>
  </fonts>
  <fills count="8">
    <fill>
      <patternFill patternType="none"/>
    </fill>
    <fill>
      <patternFill patternType="gray125"/>
    </fill>
    <fill>
      <patternFill patternType="solid">
        <fgColor theme="9" tint="0.59999389629810485"/>
        <bgColor indexed="64"/>
      </patternFill>
    </fill>
    <fill>
      <patternFill patternType="solid">
        <fgColor indexed="41"/>
        <bgColor indexed="64"/>
      </patternFill>
    </fill>
    <fill>
      <patternFill patternType="solid">
        <fgColor theme="0"/>
        <bgColor indexed="64"/>
      </patternFill>
    </fill>
    <fill>
      <patternFill patternType="solid">
        <fgColor theme="2"/>
        <bgColor indexed="64"/>
      </patternFill>
    </fill>
    <fill>
      <patternFill patternType="solid">
        <fgColor theme="3" tint="0.59999389629810485"/>
        <bgColor indexed="64"/>
      </patternFill>
    </fill>
    <fill>
      <patternFill patternType="solid">
        <fgColor theme="5" tint="0.59999389629810485"/>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ck">
        <color indexed="64"/>
      </left>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medium">
        <color indexed="64"/>
      </left>
      <right style="thin">
        <color indexed="64"/>
      </right>
      <top style="thick">
        <color indexed="64"/>
      </top>
      <bottom style="thick">
        <color indexed="64"/>
      </bottom>
      <diagonal/>
    </border>
    <border>
      <left style="medium">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diagonal/>
    </border>
    <border>
      <left/>
      <right style="thin">
        <color indexed="64"/>
      </right>
      <top/>
      <bottom style="thin">
        <color indexed="64"/>
      </bottom>
      <diagonal/>
    </border>
    <border>
      <left style="thin">
        <color indexed="64"/>
      </left>
      <right style="medium">
        <color indexed="64"/>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style="thin">
        <color indexed="64"/>
      </right>
      <top/>
      <bottom style="thin">
        <color indexed="64"/>
      </bottom>
      <diagonal/>
    </border>
  </borders>
  <cellStyleXfs count="6">
    <xf numFmtId="0" fontId="0" fillId="0" borderId="0"/>
    <xf numFmtId="0" fontId="1" fillId="0" borderId="0"/>
    <xf numFmtId="0" fontId="2" fillId="0" borderId="0"/>
    <xf numFmtId="164" fontId="1" fillId="0" borderId="0" applyFont="0" applyFill="0" applyBorder="0" applyAlignment="0" applyProtection="0"/>
    <xf numFmtId="0" fontId="1" fillId="0" borderId="0"/>
    <xf numFmtId="0" fontId="23" fillId="0" borderId="0"/>
  </cellStyleXfs>
  <cellXfs count="330">
    <xf numFmtId="0" fontId="0" fillId="0" borderId="0" xfId="0"/>
    <xf numFmtId="0" fontId="3" fillId="0" borderId="0" xfId="0" applyFont="1" applyAlignment="1">
      <alignment horizontal="left" readingOrder="1"/>
    </xf>
    <xf numFmtId="0" fontId="3" fillId="0" borderId="0" xfId="1" applyFont="1" applyFill="1" applyAlignment="1">
      <alignment horizontal="center"/>
    </xf>
    <xf numFmtId="0" fontId="3" fillId="0" borderId="0" xfId="1" applyFont="1" applyFill="1" applyAlignment="1">
      <alignment horizontal="center" vertical="center"/>
    </xf>
    <xf numFmtId="0" fontId="3" fillId="0" borderId="0" xfId="1" applyFont="1"/>
    <xf numFmtId="2" fontId="3" fillId="0" borderId="0" xfId="1" applyNumberFormat="1" applyFont="1" applyAlignment="1">
      <alignment horizontal="center"/>
    </xf>
    <xf numFmtId="0" fontId="3" fillId="0" borderId="0" xfId="0" applyFont="1" applyAlignment="1">
      <alignment horizontal="right" readingOrder="1"/>
    </xf>
    <xf numFmtId="0" fontId="4" fillId="0" borderId="0" xfId="0" applyFont="1" applyAlignment="1">
      <alignment horizontal="left"/>
    </xf>
    <xf numFmtId="0" fontId="5" fillId="0" borderId="0" xfId="1" applyFont="1"/>
    <xf numFmtId="0" fontId="6" fillId="0" borderId="0" xfId="0" applyFont="1" applyAlignment="1">
      <alignment horizontal="left" vertical="center"/>
    </xf>
    <xf numFmtId="0" fontId="5" fillId="0" borderId="0" xfId="1" applyFont="1" applyFill="1" applyAlignment="1">
      <alignment horizontal="center"/>
    </xf>
    <xf numFmtId="2" fontId="5" fillId="0" borderId="0" xfId="1" applyNumberFormat="1" applyFont="1" applyAlignment="1">
      <alignment horizontal="center"/>
    </xf>
    <xf numFmtId="0" fontId="7" fillId="0" borderId="0" xfId="1" applyNumberFormat="1" applyFont="1" applyFill="1" applyBorder="1" applyAlignment="1">
      <alignment horizontal="center" vertical="center"/>
    </xf>
    <xf numFmtId="0" fontId="4" fillId="0" borderId="0" xfId="1" applyNumberFormat="1" applyFont="1" applyFill="1" applyBorder="1" applyAlignment="1">
      <alignment horizontal="center" vertical="center"/>
    </xf>
    <xf numFmtId="0" fontId="7" fillId="0" borderId="0" xfId="1" applyNumberFormat="1" applyFont="1" applyBorder="1" applyAlignment="1">
      <alignment vertical="center"/>
    </xf>
    <xf numFmtId="2" fontId="7"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0" fontId="8" fillId="0" borderId="0" xfId="0" applyFont="1" applyAlignment="1">
      <alignment horizontal="left" vertical="center"/>
    </xf>
    <xf numFmtId="2" fontId="7" fillId="0" borderId="0" xfId="1" applyNumberFormat="1" applyFont="1" applyFill="1" applyBorder="1" applyAlignment="1">
      <alignment horizontal="center" vertical="center"/>
    </xf>
    <xf numFmtId="0" fontId="8" fillId="0" borderId="0" xfId="1" applyFont="1" applyAlignment="1">
      <alignment vertical="center" wrapText="1"/>
    </xf>
    <xf numFmtId="0" fontId="5" fillId="0" borderId="0" xfId="1" applyFont="1" applyFill="1"/>
    <xf numFmtId="0" fontId="11" fillId="0" borderId="0" xfId="0" applyFont="1"/>
    <xf numFmtId="0" fontId="12" fillId="0" borderId="0" xfId="0" applyFont="1" applyAlignment="1">
      <alignment horizontal="left" vertical="center"/>
    </xf>
    <xf numFmtId="0" fontId="5" fillId="0" borderId="0" xfId="1" applyNumberFormat="1" applyFont="1" applyFill="1" applyBorder="1" applyAlignment="1">
      <alignment horizontal="center" vertical="center"/>
    </xf>
    <xf numFmtId="0" fontId="3" fillId="0" borderId="0" xfId="1" applyFont="1" applyFill="1" applyAlignment="1">
      <alignment horizontal="left"/>
    </xf>
    <xf numFmtId="0" fontId="11" fillId="0" borderId="0" xfId="0" applyFont="1" applyBorder="1"/>
    <xf numFmtId="0" fontId="13" fillId="0" borderId="0" xfId="1" applyFont="1" applyAlignment="1">
      <alignment vertical="center" wrapText="1"/>
    </xf>
    <xf numFmtId="0" fontId="7" fillId="0" borderId="0" xfId="1" quotePrefix="1" applyFont="1" applyAlignment="1">
      <alignment vertical="center"/>
    </xf>
    <xf numFmtId="0" fontId="5" fillId="6" borderId="1" xfId="1" applyFont="1" applyFill="1" applyBorder="1"/>
    <xf numFmtId="0" fontId="11" fillId="0" borderId="0" xfId="0" applyFont="1" applyFill="1"/>
    <xf numFmtId="0" fontId="4" fillId="0" borderId="0" xfId="0" applyFont="1" applyBorder="1"/>
    <xf numFmtId="0" fontId="11" fillId="0" borderId="0" xfId="0" applyFont="1" applyFill="1" applyBorder="1"/>
    <xf numFmtId="0" fontId="16" fillId="0" borderId="0" xfId="0" applyFont="1" applyBorder="1" applyAlignment="1">
      <alignment vertical="top"/>
    </xf>
    <xf numFmtId="0" fontId="15" fillId="0" borderId="0" xfId="0" applyFont="1" applyFill="1" applyBorder="1" applyAlignment="1">
      <alignment horizontal="left" vertical="center" indent="1"/>
    </xf>
    <xf numFmtId="0" fontId="11" fillId="0" borderId="0" xfId="0" applyFont="1" applyBorder="1" applyAlignment="1">
      <alignment vertical="center"/>
    </xf>
    <xf numFmtId="0" fontId="11" fillId="0" borderId="0" xfId="0" applyFont="1" applyBorder="1" applyAlignment="1">
      <alignment horizontal="center" vertical="center"/>
    </xf>
    <xf numFmtId="0" fontId="11" fillId="0" borderId="0" xfId="0" applyFont="1" applyBorder="1" applyAlignment="1">
      <alignment horizontal="center"/>
    </xf>
    <xf numFmtId="0" fontId="4" fillId="0" borderId="0" xfId="0" applyFont="1" applyBorder="1" applyAlignment="1">
      <alignment horizontal="center"/>
    </xf>
    <xf numFmtId="0" fontId="11" fillId="0" borderId="0" xfId="0" applyFont="1" applyFill="1" applyBorder="1" applyAlignment="1">
      <alignment horizontal="center"/>
    </xf>
    <xf numFmtId="2" fontId="11" fillId="0" borderId="0" xfId="0" applyNumberFormat="1" applyFont="1" applyBorder="1" applyAlignment="1">
      <alignment horizontal="center"/>
    </xf>
    <xf numFmtId="0" fontId="13" fillId="0" borderId="0" xfId="0" applyFont="1" applyFill="1" applyBorder="1" applyAlignment="1">
      <alignment horizontal="left" vertical="center" indent="1"/>
    </xf>
    <xf numFmtId="0" fontId="18" fillId="0" borderId="0" xfId="0" applyFont="1" applyFill="1" applyAlignment="1">
      <alignment horizontal="right" wrapText="1"/>
    </xf>
    <xf numFmtId="0" fontId="18" fillId="0" borderId="0" xfId="0" applyFont="1" applyFill="1" applyAlignment="1">
      <alignment vertical="center"/>
    </xf>
    <xf numFmtId="0" fontId="18" fillId="0" borderId="0" xfId="0" applyFont="1" applyFill="1" applyAlignment="1">
      <alignment horizontal="center" vertical="center"/>
    </xf>
    <xf numFmtId="0" fontId="18" fillId="0" borderId="0" xfId="0" applyFont="1" applyFill="1"/>
    <xf numFmtId="0" fontId="18" fillId="0" borderId="0" xfId="0" applyFont="1"/>
    <xf numFmtId="0" fontId="18" fillId="0" borderId="0" xfId="0" applyFont="1" applyFill="1" applyAlignment="1">
      <alignment horizontal="center"/>
    </xf>
    <xf numFmtId="2" fontId="18" fillId="0" borderId="0" xfId="0" applyNumberFormat="1" applyFont="1" applyAlignment="1">
      <alignment horizontal="center"/>
    </xf>
    <xf numFmtId="4" fontId="13" fillId="0" borderId="0" xfId="0" applyNumberFormat="1" applyFont="1" applyBorder="1" applyAlignment="1">
      <alignment horizontal="center"/>
    </xf>
    <xf numFmtId="166" fontId="12" fillId="0" borderId="0" xfId="0" applyNumberFormat="1" applyFont="1" applyBorder="1"/>
    <xf numFmtId="0" fontId="18" fillId="0" borderId="0" xfId="0" applyFont="1" applyBorder="1" applyAlignment="1">
      <alignment vertical="top"/>
    </xf>
    <xf numFmtId="0" fontId="13" fillId="0" borderId="0" xfId="0" applyFont="1" applyFill="1" applyAlignment="1">
      <alignment horizontal="left" vertical="top" indent="1"/>
    </xf>
    <xf numFmtId="0" fontId="13" fillId="0" borderId="0" xfId="0" applyFont="1" applyFill="1" applyAlignment="1">
      <alignment vertical="center" wrapText="1"/>
    </xf>
    <xf numFmtId="0" fontId="18" fillId="0" borderId="0" xfId="0" applyFont="1" applyFill="1" applyAlignment="1">
      <alignment vertical="top" wrapText="1"/>
    </xf>
    <xf numFmtId="0" fontId="13" fillId="3" borderId="11" xfId="0" applyFont="1" applyFill="1" applyBorder="1" applyAlignment="1">
      <alignment horizontal="center" vertical="center" wrapText="1"/>
    </xf>
    <xf numFmtId="0" fontId="13" fillId="3" borderId="12" xfId="0" applyFont="1" applyFill="1" applyBorder="1" applyAlignment="1">
      <alignment horizontal="center" vertical="center" wrapText="1"/>
    </xf>
    <xf numFmtId="0" fontId="13" fillId="3" borderId="12" xfId="0" applyFont="1" applyFill="1" applyBorder="1" applyAlignment="1">
      <alignment horizontal="right" vertical="center" wrapText="1" indent="1"/>
    </xf>
    <xf numFmtId="4" fontId="13" fillId="3" borderId="14" xfId="0" applyNumberFormat="1" applyFont="1" applyFill="1" applyBorder="1" applyAlignment="1">
      <alignment horizontal="center" vertical="center" wrapText="1"/>
    </xf>
    <xf numFmtId="4" fontId="13" fillId="3" borderId="12" xfId="0" applyNumberFormat="1" applyFont="1" applyFill="1" applyBorder="1" applyAlignment="1">
      <alignment horizontal="center" vertical="center" wrapText="1"/>
    </xf>
    <xf numFmtId="4" fontId="13" fillId="3" borderId="13" xfId="0" applyNumberFormat="1" applyFont="1" applyFill="1" applyBorder="1" applyAlignment="1">
      <alignment horizontal="center" vertical="center" wrapText="1"/>
    </xf>
    <xf numFmtId="4" fontId="18" fillId="3" borderId="16" xfId="3" applyNumberFormat="1" applyFont="1" applyFill="1" applyBorder="1" applyAlignment="1">
      <alignment horizontal="center" vertical="center" wrapText="1"/>
    </xf>
    <xf numFmtId="0" fontId="18" fillId="0" borderId="0" xfId="0" applyFont="1" applyFill="1" applyBorder="1" applyAlignment="1">
      <alignment vertical="top" wrapText="1"/>
    </xf>
    <xf numFmtId="0" fontId="3" fillId="0" borderId="0" xfId="1" applyNumberFormat="1" applyFont="1" applyFill="1" applyBorder="1" applyAlignment="1">
      <alignment horizontal="left" vertical="center"/>
    </xf>
    <xf numFmtId="0" fontId="19" fillId="0" borderId="0" xfId="0" applyFont="1"/>
    <xf numFmtId="0" fontId="7" fillId="0" borderId="0" xfId="0" applyFont="1"/>
    <xf numFmtId="0" fontId="3" fillId="0" borderId="0" xfId="1" applyFont="1" applyAlignment="1">
      <alignment horizontal="left" vertical="center"/>
    </xf>
    <xf numFmtId="0" fontId="5" fillId="0" borderId="0" xfId="1" applyFont="1" applyAlignment="1">
      <alignment horizontal="left" vertical="center"/>
    </xf>
    <xf numFmtId="0" fontId="7" fillId="0" borderId="0" xfId="1" applyNumberFormat="1" applyFont="1" applyBorder="1" applyAlignment="1">
      <alignment horizontal="left" vertical="center"/>
    </xf>
    <xf numFmtId="0" fontId="7" fillId="0" borderId="0" xfId="1" applyNumberFormat="1" applyFont="1" applyFill="1" applyBorder="1" applyAlignment="1">
      <alignment horizontal="left" vertical="center"/>
    </xf>
    <xf numFmtId="0" fontId="8" fillId="0" borderId="0" xfId="1" applyFont="1" applyAlignment="1">
      <alignment horizontal="left" vertical="center" wrapText="1"/>
    </xf>
    <xf numFmtId="0" fontId="13" fillId="0" borderId="0" xfId="1" applyFont="1" applyAlignment="1">
      <alignment horizontal="left" vertical="center" wrapText="1"/>
    </xf>
    <xf numFmtId="0" fontId="11" fillId="0" borderId="0" xfId="0" applyFont="1" applyAlignment="1">
      <alignment horizontal="left" vertical="center"/>
    </xf>
    <xf numFmtId="0" fontId="11" fillId="0" borderId="0" xfId="0" applyFont="1" applyBorder="1" applyAlignment="1">
      <alignment horizontal="left" vertical="center"/>
    </xf>
    <xf numFmtId="0" fontId="11" fillId="0" borderId="0" xfId="0" applyFont="1" applyFill="1" applyBorder="1" applyAlignment="1">
      <alignment horizontal="left" vertical="center"/>
    </xf>
    <xf numFmtId="0" fontId="18" fillId="0" borderId="0" xfId="0" applyFont="1" applyFill="1" applyAlignment="1">
      <alignment horizontal="left" vertical="center" wrapText="1"/>
    </xf>
    <xf numFmtId="0" fontId="18" fillId="0" borderId="0" xfId="0" applyFont="1" applyFill="1" applyBorder="1" applyAlignment="1">
      <alignment horizontal="left" vertical="center" wrapText="1"/>
    </xf>
    <xf numFmtId="0" fontId="20" fillId="0" borderId="0" xfId="1" applyFont="1"/>
    <xf numFmtId="4" fontId="13" fillId="3" borderId="12" xfId="0" applyNumberFormat="1" applyFont="1" applyFill="1" applyBorder="1" applyAlignment="1">
      <alignment horizontal="center" vertical="center"/>
    </xf>
    <xf numFmtId="4" fontId="13" fillId="3" borderId="34" xfId="0" applyNumberFormat="1" applyFont="1" applyFill="1" applyBorder="1" applyAlignment="1">
      <alignment horizontal="center" vertical="center"/>
    </xf>
    <xf numFmtId="0" fontId="10" fillId="0" borderId="0" xfId="1" applyFont="1" applyFill="1" applyAlignment="1">
      <alignment horizontal="center"/>
    </xf>
    <xf numFmtId="0" fontId="11" fillId="4" borderId="17" xfId="0" applyFont="1" applyFill="1" applyBorder="1" applyAlignment="1">
      <alignment horizontal="center" vertical="center" wrapText="1"/>
    </xf>
    <xf numFmtId="4" fontId="11" fillId="0" borderId="1" xfId="0" applyNumberFormat="1" applyFont="1" applyFill="1" applyBorder="1" applyAlignment="1">
      <alignment horizontal="center" vertical="center"/>
    </xf>
    <xf numFmtId="4" fontId="11" fillId="0" borderId="2" xfId="0" applyNumberFormat="1" applyFont="1" applyFill="1" applyBorder="1" applyAlignment="1">
      <alignment horizontal="center" vertical="center"/>
    </xf>
    <xf numFmtId="4" fontId="11" fillId="0" borderId="10" xfId="0" applyNumberFormat="1" applyFont="1" applyBorder="1" applyAlignment="1">
      <alignment horizontal="center" vertical="center"/>
    </xf>
    <xf numFmtId="4" fontId="11" fillId="0" borderId="2" xfId="0" applyNumberFormat="1" applyFont="1" applyBorder="1" applyAlignment="1">
      <alignment horizontal="center" vertical="center"/>
    </xf>
    <xf numFmtId="4" fontId="11" fillId="0" borderId="1" xfId="0" applyNumberFormat="1" applyFont="1" applyBorder="1" applyAlignment="1">
      <alignment horizontal="center" vertical="center"/>
    </xf>
    <xf numFmtId="4" fontId="11" fillId="0" borderId="18" xfId="0" applyNumberFormat="1" applyFont="1" applyFill="1" applyBorder="1" applyAlignment="1">
      <alignment horizontal="center" vertical="center" wrapText="1"/>
    </xf>
    <xf numFmtId="0" fontId="11" fillId="5" borderId="1" xfId="0" applyFont="1" applyFill="1" applyBorder="1"/>
    <xf numFmtId="0" fontId="11" fillId="0" borderId="1" xfId="0" applyFont="1" applyFill="1" applyBorder="1" applyAlignment="1">
      <alignment horizontal="center" vertical="center" wrapText="1"/>
    </xf>
    <xf numFmtId="0" fontId="10" fillId="5" borderId="27" xfId="0" applyFont="1" applyFill="1" applyBorder="1" applyAlignment="1">
      <alignment horizontal="left" vertical="center" wrapText="1"/>
    </xf>
    <xf numFmtId="0" fontId="10" fillId="5" borderId="22" xfId="0" applyFont="1" applyFill="1" applyBorder="1" applyAlignment="1">
      <alignment horizontal="left" vertical="center" indent="1"/>
    </xf>
    <xf numFmtId="0" fontId="10" fillId="5" borderId="17" xfId="0" applyFont="1" applyFill="1" applyBorder="1" applyAlignment="1">
      <alignment horizontal="center" vertical="center"/>
    </xf>
    <xf numFmtId="4" fontId="10" fillId="5" borderId="17" xfId="0" applyNumberFormat="1" applyFont="1" applyFill="1" applyBorder="1" applyAlignment="1">
      <alignment horizontal="center" vertical="center"/>
    </xf>
    <xf numFmtId="4" fontId="10" fillId="5" borderId="24" xfId="0" applyNumberFormat="1" applyFont="1" applyFill="1" applyBorder="1" applyAlignment="1">
      <alignment horizontal="center" vertical="center"/>
    </xf>
    <xf numFmtId="4" fontId="3" fillId="5" borderId="21" xfId="0" applyNumberFormat="1" applyFont="1" applyFill="1" applyBorder="1" applyAlignment="1">
      <alignment horizontal="center" vertical="center" wrapText="1"/>
    </xf>
    <xf numFmtId="4" fontId="3" fillId="5" borderId="17" xfId="0" applyNumberFormat="1" applyFont="1" applyFill="1" applyBorder="1" applyAlignment="1">
      <alignment horizontal="center" vertical="center" wrapText="1"/>
    </xf>
    <xf numFmtId="4" fontId="10" fillId="5" borderId="23" xfId="0" applyNumberFormat="1" applyFont="1" applyFill="1" applyBorder="1" applyAlignment="1">
      <alignment horizontal="center" vertical="center" wrapText="1"/>
    </xf>
    <xf numFmtId="4" fontId="10" fillId="5" borderId="17" xfId="3" applyNumberFormat="1" applyFont="1" applyFill="1" applyBorder="1" applyAlignment="1">
      <alignment horizontal="center" vertical="center" wrapText="1"/>
    </xf>
    <xf numFmtId="4" fontId="10" fillId="5" borderId="23" xfId="3"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10" fillId="2" borderId="22" xfId="0" applyFont="1" applyFill="1" applyBorder="1" applyAlignment="1">
      <alignment horizontal="left" vertical="center"/>
    </xf>
    <xf numFmtId="0" fontId="10" fillId="2" borderId="22" xfId="0" applyFont="1" applyFill="1" applyBorder="1" applyAlignment="1">
      <alignment horizontal="left" vertical="center" indent="1"/>
    </xf>
    <xf numFmtId="0" fontId="11" fillId="0" borderId="1" xfId="0" applyFont="1" applyBorder="1" applyAlignment="1">
      <alignment horizontal="center" vertical="center"/>
    </xf>
    <xf numFmtId="0" fontId="11" fillId="0" borderId="22" xfId="0" applyFont="1" applyFill="1" applyBorder="1" applyAlignment="1">
      <alignment horizontal="left" vertical="center" wrapText="1"/>
    </xf>
    <xf numFmtId="0" fontId="11" fillId="0" borderId="17" xfId="0" applyFont="1" applyBorder="1" applyAlignment="1">
      <alignment horizontal="center" vertical="center"/>
    </xf>
    <xf numFmtId="4" fontId="11" fillId="0" borderId="24" xfId="0" applyNumberFormat="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17" xfId="0" applyFont="1" applyFill="1" applyBorder="1" applyAlignment="1">
      <alignment horizontal="center" vertical="center" wrapText="1"/>
    </xf>
    <xf numFmtId="0" fontId="10" fillId="2" borderId="17" xfId="0" applyFont="1" applyFill="1" applyBorder="1" applyAlignment="1">
      <alignment horizontal="center" vertical="center"/>
    </xf>
    <xf numFmtId="4" fontId="10" fillId="2" borderId="17" xfId="0" applyNumberFormat="1" applyFont="1" applyFill="1" applyBorder="1" applyAlignment="1">
      <alignment horizontal="center" vertical="center"/>
    </xf>
    <xf numFmtId="4" fontId="10" fillId="2" borderId="24" xfId="0" applyNumberFormat="1" applyFont="1" applyFill="1" applyBorder="1" applyAlignment="1">
      <alignment horizontal="center" vertical="center"/>
    </xf>
    <xf numFmtId="4" fontId="3" fillId="2" borderId="21" xfId="0" applyNumberFormat="1" applyFont="1" applyFill="1" applyBorder="1" applyAlignment="1">
      <alignment horizontal="center" vertical="center" wrapText="1"/>
    </xf>
    <xf numFmtId="4" fontId="10" fillId="2" borderId="23" xfId="0" applyNumberFormat="1" applyFont="1" applyFill="1" applyBorder="1" applyAlignment="1">
      <alignment horizontal="center" vertical="center" wrapText="1"/>
    </xf>
    <xf numFmtId="4" fontId="10" fillId="2" borderId="24" xfId="3" applyNumberFormat="1" applyFont="1" applyFill="1" applyBorder="1" applyAlignment="1">
      <alignment horizontal="center" vertical="center" wrapText="1"/>
    </xf>
    <xf numFmtId="4" fontId="10" fillId="2" borderId="1" xfId="3" applyNumberFormat="1" applyFont="1" applyFill="1" applyBorder="1" applyAlignment="1">
      <alignment horizontal="center" vertical="center" wrapText="1"/>
    </xf>
    <xf numFmtId="4" fontId="10" fillId="2" borderId="23" xfId="3" applyNumberFormat="1" applyFont="1" applyFill="1" applyBorder="1" applyAlignment="1">
      <alignment horizontal="center" vertical="center" wrapText="1"/>
    </xf>
    <xf numFmtId="4" fontId="10" fillId="2" borderId="17" xfId="3" applyNumberFormat="1" applyFont="1" applyFill="1" applyBorder="1" applyAlignment="1">
      <alignment horizontal="center" vertical="center" wrapText="1"/>
    </xf>
    <xf numFmtId="49" fontId="10" fillId="2" borderId="17" xfId="0" applyNumberFormat="1" applyFont="1" applyFill="1" applyBorder="1" applyAlignment="1">
      <alignment horizontal="center" vertical="center" wrapText="1"/>
    </xf>
    <xf numFmtId="0" fontId="10" fillId="2" borderId="1" xfId="0" applyFont="1" applyFill="1" applyBorder="1" applyAlignment="1">
      <alignment horizontal="left" vertical="center"/>
    </xf>
    <xf numFmtId="4" fontId="13" fillId="3" borderId="33" xfId="3" applyNumberFormat="1" applyFont="1" applyFill="1" applyBorder="1" applyAlignment="1">
      <alignment horizontal="center" vertical="center" wrapText="1"/>
    </xf>
    <xf numFmtId="0" fontId="3" fillId="0" borderId="0" xfId="1" applyNumberFormat="1" applyFont="1" applyFill="1" applyBorder="1" applyAlignment="1">
      <alignment horizontal="center" vertical="center"/>
    </xf>
    <xf numFmtId="0" fontId="3" fillId="0" borderId="0" xfId="1" applyNumberFormat="1" applyFont="1" applyFill="1" applyBorder="1" applyAlignment="1">
      <alignment vertical="center"/>
    </xf>
    <xf numFmtId="0" fontId="3" fillId="0" borderId="0" xfId="0" applyFont="1" applyAlignment="1">
      <alignment horizontal="left" vertical="center"/>
    </xf>
    <xf numFmtId="0" fontId="20" fillId="2" borderId="22" xfId="0" applyFont="1" applyFill="1" applyBorder="1" applyAlignment="1">
      <alignment horizontal="left" vertical="center" indent="1"/>
    </xf>
    <xf numFmtId="4" fontId="21" fillId="2" borderId="21" xfId="0" applyNumberFormat="1" applyFont="1" applyFill="1" applyBorder="1" applyAlignment="1">
      <alignment horizontal="center" vertical="center" wrapText="1"/>
    </xf>
    <xf numFmtId="4" fontId="21" fillId="2" borderId="17" xfId="0" applyNumberFormat="1" applyFont="1" applyFill="1" applyBorder="1" applyAlignment="1">
      <alignment horizontal="center" vertical="center" wrapText="1"/>
    </xf>
    <xf numFmtId="4" fontId="20" fillId="2" borderId="23" xfId="0" applyNumberFormat="1" applyFont="1" applyFill="1" applyBorder="1" applyAlignment="1">
      <alignment horizontal="center" vertical="center" wrapText="1"/>
    </xf>
    <xf numFmtId="4" fontId="21" fillId="2" borderId="23" xfId="3" applyNumberFormat="1" applyFont="1" applyFill="1" applyBorder="1" applyAlignment="1">
      <alignment horizontal="center" vertical="center" wrapText="1"/>
    </xf>
    <xf numFmtId="0" fontId="20" fillId="5" borderId="22" xfId="0" applyFont="1" applyFill="1" applyBorder="1" applyAlignment="1">
      <alignment horizontal="left" vertical="center" indent="1"/>
    </xf>
    <xf numFmtId="0" fontId="20" fillId="5" borderId="17" xfId="0" applyFont="1" applyFill="1" applyBorder="1" applyAlignment="1">
      <alignment horizontal="center" vertical="center"/>
    </xf>
    <xf numFmtId="4" fontId="20" fillId="5" borderId="17" xfId="0" applyNumberFormat="1" applyFont="1" applyFill="1" applyBorder="1" applyAlignment="1">
      <alignment horizontal="center" vertical="center"/>
    </xf>
    <xf numFmtId="4" fontId="20" fillId="5" borderId="24" xfId="0" applyNumberFormat="1" applyFont="1" applyFill="1" applyBorder="1" applyAlignment="1">
      <alignment horizontal="center" vertical="center"/>
    </xf>
    <xf numFmtId="4" fontId="21" fillId="5" borderId="21" xfId="0" applyNumberFormat="1" applyFont="1" applyFill="1" applyBorder="1" applyAlignment="1">
      <alignment horizontal="center" vertical="center" wrapText="1"/>
    </xf>
    <xf numFmtId="4" fontId="21" fillId="5" borderId="17" xfId="0" applyNumberFormat="1" applyFont="1" applyFill="1" applyBorder="1" applyAlignment="1">
      <alignment horizontal="center" vertical="center" wrapText="1"/>
    </xf>
    <xf numFmtId="4" fontId="20" fillId="5" borderId="23" xfId="0" applyNumberFormat="1" applyFont="1" applyFill="1" applyBorder="1" applyAlignment="1">
      <alignment horizontal="center" vertical="center" wrapText="1"/>
    </xf>
    <xf numFmtId="4" fontId="20" fillId="5" borderId="24" xfId="3" applyNumberFormat="1" applyFont="1" applyFill="1" applyBorder="1" applyAlignment="1">
      <alignment horizontal="center" vertical="center" wrapText="1"/>
    </xf>
    <xf numFmtId="4" fontId="20" fillId="5" borderId="17" xfId="3" applyNumberFormat="1" applyFont="1" applyFill="1" applyBorder="1" applyAlignment="1">
      <alignment horizontal="center" vertical="center" wrapText="1"/>
    </xf>
    <xf numFmtId="4" fontId="20" fillId="5" borderId="23" xfId="3" applyNumberFormat="1" applyFont="1" applyFill="1" applyBorder="1" applyAlignment="1">
      <alignment horizontal="center" vertical="center" wrapText="1"/>
    </xf>
    <xf numFmtId="4" fontId="21" fillId="5" borderId="23" xfId="3" applyNumberFormat="1" applyFont="1" applyFill="1" applyBorder="1" applyAlignment="1">
      <alignment horizontal="center" vertical="center" wrapText="1"/>
    </xf>
    <xf numFmtId="49" fontId="10" fillId="2" borderId="21" xfId="0" applyNumberFormat="1" applyFont="1" applyFill="1" applyBorder="1" applyAlignment="1">
      <alignment horizontal="center" vertical="center" wrapText="1"/>
    </xf>
    <xf numFmtId="4" fontId="10" fillId="5" borderId="21" xfId="3" applyNumberFormat="1" applyFont="1" applyFill="1" applyBorder="1" applyAlignment="1">
      <alignment horizontal="center" vertical="center" wrapText="1"/>
    </xf>
    <xf numFmtId="4" fontId="21" fillId="2" borderId="29" xfId="3" applyNumberFormat="1" applyFont="1" applyFill="1" applyBorder="1" applyAlignment="1">
      <alignment horizontal="center" vertical="center" wrapText="1"/>
    </xf>
    <xf numFmtId="4" fontId="3" fillId="5" borderId="29" xfId="3" applyNumberFormat="1" applyFont="1" applyFill="1" applyBorder="1" applyAlignment="1">
      <alignment horizontal="center" vertical="center" wrapText="1"/>
    </xf>
    <xf numFmtId="4" fontId="11" fillId="6" borderId="9" xfId="0" applyNumberFormat="1" applyFont="1" applyFill="1" applyBorder="1" applyAlignment="1">
      <alignment horizontal="center" vertical="center"/>
    </xf>
    <xf numFmtId="4" fontId="11" fillId="6" borderId="1" xfId="0" applyNumberFormat="1" applyFont="1" applyFill="1" applyBorder="1" applyAlignment="1">
      <alignment horizontal="center" vertical="center"/>
    </xf>
    <xf numFmtId="49" fontId="11" fillId="0" borderId="17" xfId="0" applyNumberFormat="1" applyFont="1" applyFill="1" applyBorder="1" applyAlignment="1">
      <alignment horizontal="left" vertical="center" wrapText="1"/>
    </xf>
    <xf numFmtId="0" fontId="22" fillId="0" borderId="0" xfId="0" applyFont="1" applyFill="1"/>
    <xf numFmtId="49" fontId="11" fillId="0" borderId="1" xfId="0" applyNumberFormat="1" applyFont="1" applyFill="1" applyBorder="1" applyAlignment="1">
      <alignment horizontal="left" vertical="center" wrapText="1"/>
    </xf>
    <xf numFmtId="0" fontId="22" fillId="0" borderId="0" xfId="0" applyFont="1"/>
    <xf numFmtId="2" fontId="11" fillId="0" borderId="32" xfId="0" applyNumberFormat="1" applyFont="1" applyFill="1" applyBorder="1" applyAlignment="1">
      <alignment horizontal="center" vertical="center" wrapText="1"/>
    </xf>
    <xf numFmtId="4" fontId="10" fillId="2" borderId="21" xfId="3" applyNumberFormat="1" applyFont="1" applyFill="1" applyBorder="1" applyAlignment="1">
      <alignment horizontal="center" vertical="center" wrapText="1"/>
    </xf>
    <xf numFmtId="0" fontId="19" fillId="0" borderId="0" xfId="0" applyFont="1" applyBorder="1"/>
    <xf numFmtId="0" fontId="19" fillId="0" borderId="0" xfId="0" applyFont="1" applyFill="1" applyBorder="1" applyAlignment="1">
      <alignment vertical="center"/>
    </xf>
    <xf numFmtId="4" fontId="11" fillId="0" borderId="0" xfId="1" applyNumberFormat="1" applyFont="1" applyAlignment="1">
      <alignment vertical="center"/>
    </xf>
    <xf numFmtId="4" fontId="19" fillId="0" borderId="0" xfId="1" applyNumberFormat="1" applyFont="1" applyAlignment="1">
      <alignment vertical="center"/>
    </xf>
    <xf numFmtId="4" fontId="11" fillId="0" borderId="26" xfId="0" applyNumberFormat="1" applyFont="1" applyFill="1" applyBorder="1" applyAlignment="1">
      <alignment horizontal="center" vertical="center" wrapText="1"/>
    </xf>
    <xf numFmtId="0" fontId="11" fillId="0" borderId="17" xfId="0" applyFont="1" applyFill="1" applyBorder="1" applyAlignment="1">
      <alignment horizontal="center" vertical="center"/>
    </xf>
    <xf numFmtId="2" fontId="11" fillId="0" borderId="24" xfId="0" applyNumberFormat="1" applyFont="1" applyFill="1" applyBorder="1" applyAlignment="1">
      <alignment horizontal="center" vertical="center" wrapText="1"/>
    </xf>
    <xf numFmtId="0" fontId="11" fillId="0" borderId="0" xfId="0" applyFont="1" applyFill="1" applyBorder="1" applyAlignment="1">
      <alignment vertical="center"/>
    </xf>
    <xf numFmtId="4" fontId="3" fillId="2" borderId="23" xfId="0" applyNumberFormat="1" applyFont="1" applyFill="1" applyBorder="1" applyAlignment="1">
      <alignment horizontal="center" vertical="center" wrapText="1"/>
    </xf>
    <xf numFmtId="0" fontId="17" fillId="0" borderId="0" xfId="0" applyFont="1" applyFill="1" applyBorder="1" applyAlignment="1">
      <alignment vertical="center"/>
    </xf>
    <xf numFmtId="0" fontId="16" fillId="0" borderId="0" xfId="0" applyFont="1" applyBorder="1"/>
    <xf numFmtId="0" fontId="16" fillId="0" borderId="0" xfId="0" applyFont="1" applyBorder="1" applyAlignment="1">
      <alignment vertical="center"/>
    </xf>
    <xf numFmtId="0" fontId="13" fillId="0" borderId="0" xfId="0" applyFont="1" applyFill="1" applyAlignment="1">
      <alignment vertical="top" wrapText="1"/>
    </xf>
    <xf numFmtId="0" fontId="10" fillId="5" borderId="27" xfId="0" applyFont="1" applyFill="1" applyBorder="1" applyAlignment="1">
      <alignment horizontal="left" vertical="center"/>
    </xf>
    <xf numFmtId="4" fontId="11" fillId="0" borderId="24" xfId="0" applyNumberFormat="1" applyFont="1" applyFill="1" applyBorder="1" applyAlignment="1">
      <alignment horizontal="center" vertical="center"/>
    </xf>
    <xf numFmtId="0" fontId="16" fillId="0" borderId="0" xfId="0" applyFont="1" applyFill="1" applyAlignment="1">
      <alignment vertical="top" wrapText="1"/>
    </xf>
    <xf numFmtId="0" fontId="11" fillId="0" borderId="1" xfId="0" applyFont="1" applyFill="1" applyBorder="1"/>
    <xf numFmtId="0" fontId="5" fillId="0" borderId="0" xfId="1" applyFont="1" applyFill="1" applyAlignment="1">
      <alignment horizontal="left" vertical="center"/>
    </xf>
    <xf numFmtId="0" fontId="4" fillId="0" borderId="0" xfId="0" applyFont="1" applyFill="1" applyBorder="1"/>
    <xf numFmtId="4" fontId="13" fillId="3" borderId="15" xfId="3" applyNumberFormat="1" applyFont="1" applyFill="1" applyBorder="1" applyAlignment="1">
      <alignment horizontal="center" vertical="center" wrapText="1"/>
    </xf>
    <xf numFmtId="4" fontId="13" fillId="3" borderId="12" xfId="3" applyNumberFormat="1" applyFont="1" applyFill="1" applyBorder="1" applyAlignment="1">
      <alignment horizontal="center" vertical="center" wrapText="1"/>
    </xf>
    <xf numFmtId="4" fontId="11" fillId="0" borderId="32" xfId="0" applyNumberFormat="1" applyFont="1" applyFill="1" applyBorder="1" applyAlignment="1">
      <alignment horizontal="center" vertical="center"/>
    </xf>
    <xf numFmtId="4" fontId="20" fillId="0" borderId="24" xfId="0" applyNumberFormat="1" applyFont="1" applyFill="1" applyBorder="1" applyAlignment="1">
      <alignment horizontal="center" vertical="center"/>
    </xf>
    <xf numFmtId="4" fontId="3" fillId="2" borderId="26" xfId="3" applyNumberFormat="1" applyFont="1" applyFill="1" applyBorder="1" applyAlignment="1">
      <alignment horizontal="center" vertical="center" wrapText="1"/>
    </xf>
    <xf numFmtId="4" fontId="11" fillId="0" borderId="17" xfId="0" applyNumberFormat="1" applyFont="1" applyFill="1" applyBorder="1" applyAlignment="1">
      <alignment horizontal="center" vertical="center"/>
    </xf>
    <xf numFmtId="49" fontId="11" fillId="0" borderId="21" xfId="0" applyNumberFormat="1" applyFont="1" applyFill="1" applyBorder="1" applyAlignment="1">
      <alignment horizontal="center" vertical="center" wrapText="1"/>
    </xf>
    <xf numFmtId="49" fontId="4" fillId="5" borderId="30" xfId="0" applyNumberFormat="1" applyFont="1" applyFill="1" applyBorder="1" applyAlignment="1">
      <alignment horizontal="center" vertical="center"/>
    </xf>
    <xf numFmtId="0" fontId="18" fillId="0" borderId="0" xfId="0" applyFont="1" applyAlignment="1">
      <alignment vertical="top" wrapText="1"/>
    </xf>
    <xf numFmtId="49" fontId="11" fillId="0" borderId="22" xfId="0" applyNumberFormat="1" applyFont="1" applyFill="1" applyBorder="1" applyAlignment="1">
      <alignment horizontal="left" vertical="center" wrapText="1"/>
    </xf>
    <xf numFmtId="4" fontId="11" fillId="6" borderId="21" xfId="0" applyNumberFormat="1" applyFont="1" applyFill="1" applyBorder="1" applyAlignment="1">
      <alignment horizontal="center" vertical="center"/>
    </xf>
    <xf numFmtId="4" fontId="11" fillId="6" borderId="17" xfId="0" applyNumberFormat="1" applyFont="1" applyFill="1" applyBorder="1" applyAlignment="1">
      <alignment horizontal="center" vertical="center"/>
    </xf>
    <xf numFmtId="0" fontId="11" fillId="0" borderId="27" xfId="0" applyFont="1" applyFill="1" applyBorder="1" applyAlignment="1">
      <alignment horizontal="left" vertical="center" wrapText="1"/>
    </xf>
    <xf numFmtId="0" fontId="11" fillId="0" borderId="0" xfId="1" applyFont="1" applyFill="1" applyAlignment="1">
      <alignment horizontal="left" vertical="center"/>
    </xf>
    <xf numFmtId="49" fontId="11" fillId="0" borderId="30" xfId="0" applyNumberFormat="1" applyFont="1" applyFill="1" applyBorder="1" applyAlignment="1">
      <alignment horizontal="center" vertical="center" wrapText="1"/>
    </xf>
    <xf numFmtId="4" fontId="11" fillId="0" borderId="36" xfId="0" applyNumberFormat="1" applyFont="1" applyFill="1" applyBorder="1" applyAlignment="1">
      <alignment horizontal="center" vertical="center" wrapText="1"/>
    </xf>
    <xf numFmtId="4" fontId="11" fillId="6" borderId="30" xfId="0" applyNumberFormat="1" applyFont="1" applyFill="1" applyBorder="1" applyAlignment="1">
      <alignment horizontal="center" vertical="center"/>
    </xf>
    <xf numFmtId="49" fontId="10" fillId="2" borderId="30" xfId="0" applyNumberFormat="1" applyFont="1" applyFill="1" applyBorder="1" applyAlignment="1">
      <alignment horizontal="center" vertical="center" wrapText="1"/>
    </xf>
    <xf numFmtId="0" fontId="10" fillId="2" borderId="27" xfId="0" applyFont="1" applyFill="1" applyBorder="1" applyAlignment="1">
      <alignment horizontal="left" vertical="center"/>
    </xf>
    <xf numFmtId="0" fontId="10" fillId="2" borderId="27" xfId="0" applyFont="1" applyFill="1" applyBorder="1" applyAlignment="1">
      <alignment horizontal="left" vertical="center" indent="1"/>
    </xf>
    <xf numFmtId="0" fontId="10" fillId="2" borderId="1" xfId="0" applyFont="1" applyFill="1" applyBorder="1" applyAlignment="1">
      <alignment horizontal="center" vertical="center"/>
    </xf>
    <xf numFmtId="4" fontId="10" fillId="2" borderId="36" xfId="0" applyNumberFormat="1" applyFont="1" applyFill="1" applyBorder="1" applyAlignment="1">
      <alignment horizontal="center" vertical="center"/>
    </xf>
    <xf numFmtId="4" fontId="3" fillId="2" borderId="30" xfId="0" applyNumberFormat="1" applyFont="1" applyFill="1" applyBorder="1" applyAlignment="1">
      <alignment horizontal="center" vertical="center" wrapText="1"/>
    </xf>
    <xf numFmtId="4" fontId="21" fillId="2" borderId="1" xfId="0" applyNumberFormat="1" applyFont="1" applyFill="1" applyBorder="1" applyAlignment="1">
      <alignment horizontal="center" vertical="center" wrapText="1"/>
    </xf>
    <xf numFmtId="4" fontId="10" fillId="2" borderId="37" xfId="0" applyNumberFormat="1" applyFont="1" applyFill="1" applyBorder="1" applyAlignment="1">
      <alignment horizontal="center" vertical="center" wrapText="1"/>
    </xf>
    <xf numFmtId="4" fontId="10" fillId="2" borderId="36" xfId="3" applyNumberFormat="1" applyFont="1" applyFill="1" applyBorder="1" applyAlignment="1">
      <alignment horizontal="center" vertical="center" wrapText="1"/>
    </xf>
    <xf numFmtId="4" fontId="10" fillId="2" borderId="37" xfId="3"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4" fontId="3" fillId="2" borderId="29" xfId="3"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4" fontId="11" fillId="0" borderId="1" xfId="0" applyNumberFormat="1" applyFont="1" applyFill="1" applyBorder="1" applyAlignment="1">
      <alignment horizontal="center" vertical="center" wrapText="1"/>
    </xf>
    <xf numFmtId="4" fontId="11" fillId="0" borderId="10" xfId="0" applyNumberFormat="1" applyFont="1" applyFill="1" applyBorder="1" applyAlignment="1">
      <alignment horizontal="center" vertical="center" wrapText="1"/>
    </xf>
    <xf numFmtId="0" fontId="24" fillId="0" borderId="0" xfId="0" applyFont="1" applyAlignment="1">
      <alignment vertical="top"/>
    </xf>
    <xf numFmtId="0" fontId="25" fillId="0" borderId="0" xfId="0" applyFont="1" applyFill="1" applyAlignment="1">
      <alignment vertical="top"/>
    </xf>
    <xf numFmtId="0" fontId="24" fillId="0" borderId="0" xfId="0" applyFont="1"/>
    <xf numFmtId="0" fontId="11" fillId="0" borderId="1" xfId="0" applyFont="1" applyFill="1" applyBorder="1" applyAlignment="1">
      <alignment horizontal="left" vertical="center" wrapText="1"/>
    </xf>
    <xf numFmtId="0" fontId="11" fillId="0" borderId="19" xfId="0" applyFont="1" applyFill="1" applyBorder="1" applyAlignment="1">
      <alignment horizontal="left" vertical="center" wrapText="1"/>
    </xf>
    <xf numFmtId="4" fontId="5" fillId="0" borderId="26" xfId="0" applyNumberFormat="1" applyFont="1" applyFill="1" applyBorder="1" applyAlignment="1">
      <alignment horizontal="center" vertical="center" wrapText="1"/>
    </xf>
    <xf numFmtId="4" fontId="5" fillId="0" borderId="18" xfId="0" applyNumberFormat="1" applyFont="1" applyFill="1" applyBorder="1" applyAlignment="1">
      <alignment horizontal="center" vertical="center" wrapText="1"/>
    </xf>
    <xf numFmtId="4" fontId="5" fillId="0" borderId="23" xfId="0" applyNumberFormat="1" applyFont="1" applyFill="1" applyBorder="1" applyAlignment="1">
      <alignment horizontal="center" vertical="center" wrapText="1"/>
    </xf>
    <xf numFmtId="4" fontId="5" fillId="0" borderId="29" xfId="0" applyNumberFormat="1" applyFont="1" applyFill="1" applyBorder="1" applyAlignment="1">
      <alignment horizontal="center" vertical="center" wrapText="1"/>
    </xf>
    <xf numFmtId="4" fontId="26" fillId="0" borderId="18" xfId="0" applyNumberFormat="1" applyFont="1" applyFill="1" applyBorder="1" applyAlignment="1">
      <alignment horizontal="center" vertical="center" wrapText="1"/>
    </xf>
    <xf numFmtId="4" fontId="5" fillId="0" borderId="23" xfId="0" applyNumberFormat="1" applyFont="1" applyBorder="1" applyAlignment="1">
      <alignment horizontal="center" vertical="center" wrapText="1"/>
    </xf>
    <xf numFmtId="4" fontId="27" fillId="0" borderId="23" xfId="0" applyNumberFormat="1" applyFont="1" applyBorder="1" applyAlignment="1">
      <alignment horizontal="center" vertical="center" wrapText="1"/>
    </xf>
    <xf numFmtId="4" fontId="5" fillId="0" borderId="28" xfId="0" applyNumberFormat="1" applyFont="1" applyFill="1" applyBorder="1" applyAlignment="1">
      <alignment horizontal="center" vertical="center" wrapText="1"/>
    </xf>
    <xf numFmtId="4" fontId="26" fillId="0" borderId="23" xfId="0" applyNumberFormat="1" applyFont="1" applyFill="1" applyBorder="1" applyAlignment="1">
      <alignment horizontal="center" vertical="center" wrapText="1"/>
    </xf>
    <xf numFmtId="4" fontId="5" fillId="0" borderId="37" xfId="0" applyNumberFormat="1" applyFont="1" applyFill="1" applyBorder="1" applyAlignment="1">
      <alignment horizontal="center" vertical="center" wrapText="1"/>
    </xf>
    <xf numFmtId="4" fontId="26" fillId="0" borderId="26" xfId="0" applyNumberFormat="1" applyFont="1" applyFill="1" applyBorder="1" applyAlignment="1">
      <alignment vertical="center" wrapText="1"/>
    </xf>
    <xf numFmtId="0" fontId="24" fillId="0" borderId="0" xfId="0" applyFont="1" applyAlignment="1">
      <alignment vertical="top" wrapText="1"/>
    </xf>
    <xf numFmtId="4" fontId="5" fillId="0" borderId="29" xfId="0" applyNumberFormat="1" applyFont="1" applyFill="1" applyBorder="1" applyAlignment="1">
      <alignment horizontal="center" vertical="center" wrapText="1"/>
    </xf>
    <xf numFmtId="0" fontId="11" fillId="0" borderId="19" xfId="0" applyFont="1" applyFill="1" applyBorder="1" applyAlignment="1">
      <alignment horizontal="left" vertical="center" wrapText="1"/>
    </xf>
    <xf numFmtId="4" fontId="26" fillId="0" borderId="29" xfId="0" applyNumberFormat="1" applyFont="1" applyFill="1" applyBorder="1" applyAlignment="1">
      <alignment horizontal="center" vertical="center" wrapText="1"/>
    </xf>
    <xf numFmtId="4" fontId="5" fillId="0" borderId="29"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9" xfId="0" applyFont="1" applyFill="1" applyBorder="1" applyAlignment="1">
      <alignment horizontal="left" vertical="center" wrapText="1"/>
    </xf>
    <xf numFmtId="0" fontId="11" fillId="0" borderId="1" xfId="0" applyFont="1" applyFill="1" applyBorder="1" applyAlignment="1">
      <alignment horizontal="left" vertical="center" wrapText="1"/>
    </xf>
    <xf numFmtId="4" fontId="26" fillId="0" borderId="29" xfId="0" applyNumberFormat="1" applyFont="1" applyFill="1" applyBorder="1" applyAlignment="1">
      <alignment horizontal="center" vertical="center" wrapText="1"/>
    </xf>
    <xf numFmtId="4" fontId="5" fillId="0" borderId="28" xfId="0" applyNumberFormat="1" applyFont="1" applyFill="1" applyBorder="1" applyAlignment="1">
      <alignment horizontal="center" vertical="center" wrapText="1"/>
    </xf>
    <xf numFmtId="4" fontId="5" fillId="0" borderId="29" xfId="0" applyNumberFormat="1" applyFont="1" applyFill="1" applyBorder="1" applyAlignment="1">
      <alignment horizontal="center" vertical="center" wrapText="1"/>
    </xf>
    <xf numFmtId="49" fontId="10" fillId="0" borderId="17" xfId="0" applyNumberFormat="1" applyFont="1" applyFill="1" applyBorder="1" applyAlignment="1">
      <alignment horizontal="center" vertical="center" wrapText="1"/>
    </xf>
    <xf numFmtId="0" fontId="11" fillId="0" borderId="19" xfId="0" applyFont="1" applyFill="1" applyBorder="1" applyAlignment="1">
      <alignment vertical="center" wrapText="1"/>
    </xf>
    <xf numFmtId="0" fontId="11" fillId="0" borderId="1" xfId="0" applyFont="1" applyFill="1" applyBorder="1" applyAlignment="1">
      <alignment vertical="center" wrapText="1"/>
    </xf>
    <xf numFmtId="3" fontId="10" fillId="2" borderId="1" xfId="0" applyNumberFormat="1" applyFont="1" applyFill="1" applyBorder="1" applyAlignment="1">
      <alignment horizontal="center" vertical="center"/>
    </xf>
    <xf numFmtId="3" fontId="3" fillId="0" borderId="1" xfId="0" applyNumberFormat="1" applyFont="1" applyFill="1" applyBorder="1" applyAlignment="1">
      <alignment horizontal="center" vertical="center"/>
    </xf>
    <xf numFmtId="0" fontId="12" fillId="0" borderId="38" xfId="1" applyFont="1" applyFill="1" applyBorder="1" applyAlignment="1">
      <alignment horizontal="center" vertical="center" wrapText="1"/>
    </xf>
    <xf numFmtId="0" fontId="12" fillId="0" borderId="20" xfId="1" applyFont="1" applyFill="1" applyBorder="1" applyAlignment="1">
      <alignment horizontal="center" vertical="center" wrapText="1"/>
    </xf>
    <xf numFmtId="0" fontId="12" fillId="0" borderId="20" xfId="0" applyFont="1" applyFill="1" applyBorder="1" applyAlignment="1">
      <alignment horizontal="center" vertical="center" wrapText="1"/>
    </xf>
    <xf numFmtId="0" fontId="12" fillId="0" borderId="39"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38" xfId="0" applyFont="1" applyFill="1" applyBorder="1" applyAlignment="1">
      <alignment horizontal="center" vertical="center" wrapText="1"/>
    </xf>
    <xf numFmtId="165" fontId="12" fillId="0" borderId="20" xfId="3" applyNumberFormat="1" applyFont="1" applyFill="1" applyBorder="1" applyAlignment="1">
      <alignment horizontal="center" vertical="center" wrapText="1"/>
    </xf>
    <xf numFmtId="1" fontId="10" fillId="7" borderId="1" xfId="0" applyNumberFormat="1" applyFont="1" applyFill="1" applyBorder="1" applyAlignment="1">
      <alignment horizontal="left" vertical="center" wrapText="1" indent="1"/>
    </xf>
    <xf numFmtId="0" fontId="10" fillId="2" borderId="17" xfId="0" applyFont="1" applyFill="1" applyBorder="1" applyAlignment="1">
      <alignment horizontal="left" vertical="center"/>
    </xf>
    <xf numFmtId="0" fontId="12" fillId="7" borderId="1" xfId="1" applyFont="1" applyFill="1" applyBorder="1" applyAlignment="1">
      <alignment horizontal="center" vertical="center" wrapText="1"/>
    </xf>
    <xf numFmtId="0" fontId="12" fillId="7" borderId="27"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12" fillId="7" borderId="36" xfId="0" applyFont="1" applyFill="1" applyBorder="1" applyAlignment="1">
      <alignment horizontal="center" vertical="center" wrapText="1"/>
    </xf>
    <xf numFmtId="0" fontId="12" fillId="7" borderId="30" xfId="0" applyFont="1" applyFill="1" applyBorder="1" applyAlignment="1">
      <alignment horizontal="center" vertical="center" wrapText="1"/>
    </xf>
    <xf numFmtId="165" fontId="12" fillId="7" borderId="1" xfId="3" applyNumberFormat="1" applyFont="1" applyFill="1" applyBorder="1" applyAlignment="1">
      <alignment horizontal="center" vertical="center" wrapText="1"/>
    </xf>
    <xf numFmtId="165" fontId="12" fillId="7" borderId="37" xfId="3" applyNumberFormat="1" applyFont="1" applyFill="1" applyBorder="1" applyAlignment="1">
      <alignment horizontal="center" vertical="center" wrapText="1"/>
    </xf>
    <xf numFmtId="0" fontId="12" fillId="7" borderId="9" xfId="1" applyFont="1" applyFill="1" applyBorder="1" applyAlignment="1">
      <alignment horizontal="center" vertical="center" wrapText="1"/>
    </xf>
    <xf numFmtId="0" fontId="10" fillId="7" borderId="27" xfId="1" applyFont="1" applyFill="1" applyBorder="1" applyAlignment="1">
      <alignment horizontal="center" vertical="center" wrapText="1"/>
    </xf>
    <xf numFmtId="0" fontId="12" fillId="7" borderId="17" xfId="1" applyFont="1" applyFill="1" applyBorder="1" applyAlignment="1">
      <alignment horizontal="center" vertical="center" wrapText="1"/>
    </xf>
    <xf numFmtId="1" fontId="10" fillId="7" borderId="17" xfId="0" applyNumberFormat="1" applyFont="1" applyFill="1" applyBorder="1" applyAlignment="1">
      <alignment horizontal="left" vertical="center" wrapText="1" indent="1"/>
    </xf>
    <xf numFmtId="0" fontId="11" fillId="0" borderId="1" xfId="0" applyFont="1" applyFill="1" applyBorder="1" applyAlignment="1">
      <alignment horizontal="left" vertical="center"/>
    </xf>
    <xf numFmtId="0" fontId="12" fillId="7" borderId="17" xfId="0" applyFont="1" applyFill="1" applyBorder="1" applyAlignment="1">
      <alignment horizontal="center" vertical="center" wrapText="1"/>
    </xf>
    <xf numFmtId="0" fontId="12" fillId="7" borderId="32" xfId="0" applyFont="1" applyFill="1" applyBorder="1" applyAlignment="1">
      <alignment horizontal="center" vertical="center" wrapText="1"/>
    </xf>
    <xf numFmtId="0" fontId="12" fillId="7" borderId="24" xfId="0" applyFont="1" applyFill="1" applyBorder="1" applyAlignment="1">
      <alignment horizontal="center" vertical="center" wrapText="1"/>
    </xf>
    <xf numFmtId="0" fontId="12" fillId="7" borderId="21" xfId="0" applyFont="1" applyFill="1" applyBorder="1" applyAlignment="1">
      <alignment horizontal="center" vertical="center" wrapText="1"/>
    </xf>
    <xf numFmtId="165" fontId="12" fillId="7" borderId="17" xfId="3" applyNumberFormat="1" applyFont="1" applyFill="1" applyBorder="1" applyAlignment="1">
      <alignment horizontal="center" vertical="center" wrapText="1"/>
    </xf>
    <xf numFmtId="165" fontId="12" fillId="7" borderId="23" xfId="3" applyNumberFormat="1" applyFont="1" applyFill="1" applyBorder="1" applyAlignment="1">
      <alignment horizontal="center" vertical="center" wrapText="1"/>
    </xf>
    <xf numFmtId="0" fontId="12" fillId="7" borderId="40" xfId="1" applyFont="1" applyFill="1" applyBorder="1" applyAlignment="1">
      <alignment horizontal="center" vertical="center" wrapText="1"/>
    </xf>
    <xf numFmtId="4" fontId="5" fillId="0" borderId="2"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29"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1" fillId="0" borderId="0" xfId="0" applyFont="1" applyAlignment="1">
      <alignment horizontal="right" vertical="center"/>
    </xf>
    <xf numFmtId="0" fontId="5" fillId="0" borderId="0" xfId="0" applyFont="1" applyFill="1" applyAlignment="1">
      <alignment horizontal="right" vertical="center"/>
    </xf>
    <xf numFmtId="0" fontId="11" fillId="0" borderId="1" xfId="0" applyFont="1" applyFill="1" applyBorder="1" applyAlignment="1">
      <alignment horizontal="left" vertical="center" wrapText="1"/>
    </xf>
    <xf numFmtId="4" fontId="5" fillId="0" borderId="28" xfId="0" applyNumberFormat="1" applyFont="1" applyFill="1" applyBorder="1" applyAlignment="1">
      <alignment horizontal="center" vertical="center" wrapText="1"/>
    </xf>
    <xf numFmtId="0" fontId="11" fillId="0" borderId="1" xfId="0" applyNumberFormat="1" applyFont="1" applyFill="1" applyBorder="1" applyAlignment="1" applyProtection="1">
      <alignment vertical="center" wrapText="1"/>
    </xf>
    <xf numFmtId="4" fontId="5" fillId="0" borderId="0" xfId="1" applyNumberFormat="1" applyFont="1" applyAlignment="1">
      <alignment horizontal="left" vertical="center"/>
    </xf>
    <xf numFmtId="0" fontId="4" fillId="0" borderId="21" xfId="1" applyFont="1" applyFill="1" applyBorder="1" applyAlignment="1">
      <alignment horizontal="center" vertical="center" wrapText="1"/>
    </xf>
    <xf numFmtId="0" fontId="4" fillId="0" borderId="1" xfId="1" applyFont="1" applyFill="1" applyBorder="1" applyAlignment="1">
      <alignment horizontal="center" vertical="center" wrapText="1"/>
    </xf>
    <xf numFmtId="4" fontId="11" fillId="0" borderId="0" xfId="0" applyNumberFormat="1" applyFont="1" applyBorder="1" applyAlignment="1">
      <alignment horizontal="left" vertical="center"/>
    </xf>
    <xf numFmtId="4" fontId="11" fillId="0" borderId="0" xfId="1" applyNumberFormat="1" applyFont="1" applyFill="1" applyAlignment="1">
      <alignment horizontal="left" vertical="center"/>
    </xf>
    <xf numFmtId="0" fontId="11" fillId="0" borderId="17" xfId="0" applyNumberFormat="1" applyFont="1" applyFill="1" applyBorder="1" applyAlignment="1" applyProtection="1">
      <alignment vertical="center" wrapText="1"/>
    </xf>
    <xf numFmtId="4" fontId="11" fillId="6" borderId="27" xfId="0" applyNumberFormat="1" applyFont="1" applyFill="1" applyBorder="1" applyAlignment="1">
      <alignment horizontal="center" vertical="center"/>
    </xf>
    <xf numFmtId="0" fontId="4" fillId="0" borderId="30" xfId="1" applyFont="1" applyFill="1" applyBorder="1" applyAlignment="1">
      <alignment horizontal="center" vertical="center" wrapText="1"/>
    </xf>
    <xf numFmtId="2" fontId="4" fillId="0" borderId="17" xfId="1" applyNumberFormat="1" applyFont="1" applyFill="1" applyBorder="1" applyAlignment="1">
      <alignment horizontal="center" vertical="center" wrapText="1"/>
    </xf>
    <xf numFmtId="0" fontId="4" fillId="0" borderId="23" xfId="1" applyFont="1" applyFill="1" applyBorder="1" applyAlignment="1">
      <alignment horizontal="center" vertical="center" wrapText="1"/>
    </xf>
    <xf numFmtId="4" fontId="11" fillId="0" borderId="26" xfId="3" applyNumberFormat="1" applyFont="1" applyFill="1" applyBorder="1" applyAlignment="1">
      <alignment horizontal="center" vertical="center" wrapText="1"/>
    </xf>
    <xf numFmtId="2" fontId="11" fillId="6" borderId="32" xfId="0" applyNumberFormat="1" applyFont="1" applyFill="1" applyBorder="1" applyAlignment="1">
      <alignment horizontal="center" vertical="center" wrapText="1"/>
    </xf>
    <xf numFmtId="4" fontId="11" fillId="0" borderId="9" xfId="0" applyNumberFormat="1" applyFont="1" applyBorder="1" applyAlignment="1">
      <alignment horizontal="center" vertical="center"/>
    </xf>
    <xf numFmtId="0" fontId="10" fillId="3" borderId="12" xfId="0" applyFont="1" applyFill="1" applyBorder="1" applyAlignment="1">
      <alignment horizontal="center" vertical="center" wrapText="1"/>
    </xf>
    <xf numFmtId="4" fontId="19" fillId="0" borderId="0" xfId="0" applyNumberFormat="1" applyFont="1" applyFill="1" applyBorder="1" applyAlignment="1">
      <alignment vertical="center"/>
    </xf>
    <xf numFmtId="2" fontId="10" fillId="7" borderId="30" xfId="3" applyNumberFormat="1" applyFont="1" applyFill="1" applyBorder="1" applyAlignment="1">
      <alignment horizontal="center" vertical="center" wrapText="1"/>
    </xf>
    <xf numFmtId="2" fontId="10" fillId="7" borderId="1" xfId="0" applyNumberFormat="1" applyFont="1" applyFill="1" applyBorder="1" applyAlignment="1">
      <alignment horizontal="center" vertical="center" wrapText="1"/>
    </xf>
    <xf numFmtId="2" fontId="10" fillId="7" borderId="37" xfId="1" applyNumberFormat="1" applyFont="1" applyFill="1" applyBorder="1" applyAlignment="1">
      <alignment horizontal="center" vertical="center" wrapText="1"/>
    </xf>
    <xf numFmtId="4" fontId="11" fillId="0" borderId="37" xfId="0" applyNumberFormat="1" applyFont="1" applyBorder="1" applyAlignment="1">
      <alignment horizontal="center" vertical="center"/>
    </xf>
    <xf numFmtId="4" fontId="3" fillId="5" borderId="1" xfId="0" applyNumberFormat="1" applyFont="1" applyFill="1" applyBorder="1" applyAlignment="1">
      <alignment horizontal="center" vertical="center" wrapText="1"/>
    </xf>
    <xf numFmtId="4" fontId="21" fillId="5" borderId="1" xfId="0" applyNumberFormat="1" applyFont="1" applyFill="1" applyBorder="1" applyAlignment="1">
      <alignment horizontal="center" vertical="center" wrapText="1"/>
    </xf>
    <xf numFmtId="0" fontId="11" fillId="0" borderId="19" xfId="0" applyFont="1" applyFill="1" applyBorder="1" applyAlignment="1">
      <alignment horizontal="left" vertical="center" wrapText="1"/>
    </xf>
    <xf numFmtId="0" fontId="11" fillId="0" borderId="20" xfId="0" applyFont="1" applyFill="1" applyBorder="1" applyAlignment="1">
      <alignment horizontal="left" vertical="center" wrapText="1"/>
    </xf>
    <xf numFmtId="0" fontId="11" fillId="0" borderId="17" xfId="0" applyFont="1" applyFill="1" applyBorder="1" applyAlignment="1">
      <alignment horizontal="left" vertical="center" wrapText="1"/>
    </xf>
    <xf numFmtId="0" fontId="17" fillId="0" borderId="0" xfId="0" applyFont="1" applyFill="1" applyAlignment="1">
      <alignment horizontal="left" vertical="top" wrapText="1" indent="1"/>
    </xf>
    <xf numFmtId="0" fontId="14" fillId="0" borderId="0" xfId="0" applyFont="1" applyFill="1" applyAlignment="1">
      <alignment horizontal="left" vertical="top" wrapText="1" indent="1"/>
    </xf>
    <xf numFmtId="0" fontId="18" fillId="0" borderId="0" xfId="0" applyFont="1" applyFill="1" applyAlignment="1">
      <alignment horizontal="left" vertical="top" wrapText="1" indent="1"/>
    </xf>
    <xf numFmtId="0" fontId="18" fillId="0" borderId="0" xfId="4" applyFont="1" applyFill="1" applyBorder="1" applyAlignment="1" applyProtection="1">
      <alignment horizontal="left" vertical="top" wrapText="1"/>
    </xf>
    <xf numFmtId="0" fontId="11" fillId="0" borderId="1" xfId="0" applyFont="1" applyFill="1" applyBorder="1" applyAlignment="1">
      <alignment horizontal="left" vertical="center" wrapText="1"/>
    </xf>
    <xf numFmtId="0" fontId="13" fillId="0" borderId="0" xfId="0" applyFont="1" applyFill="1" applyAlignment="1">
      <alignment horizontal="left" vertical="top" wrapText="1" indent="1"/>
    </xf>
    <xf numFmtId="0" fontId="13" fillId="0" borderId="0" xfId="0" applyFont="1" applyFill="1" applyBorder="1" applyAlignment="1">
      <alignment vertical="top" wrapText="1"/>
    </xf>
    <xf numFmtId="0" fontId="18" fillId="0" borderId="0" xfId="0" quotePrefix="1" applyFont="1" applyFill="1" applyBorder="1" applyAlignment="1">
      <alignment vertical="top" wrapText="1"/>
    </xf>
    <xf numFmtId="0" fontId="18" fillId="0" borderId="0" xfId="0" quotePrefix="1" applyFont="1" applyFill="1" applyBorder="1" applyAlignment="1">
      <alignment horizontal="left" vertical="top" wrapText="1"/>
    </xf>
    <xf numFmtId="4" fontId="5" fillId="0" borderId="28" xfId="3" applyNumberFormat="1" applyFont="1" applyFill="1" applyBorder="1" applyAlignment="1">
      <alignment horizontal="center" vertical="center" wrapText="1"/>
    </xf>
    <xf numFmtId="4" fontId="5" fillId="0" borderId="31" xfId="3" applyNumberFormat="1" applyFont="1" applyFill="1" applyBorder="1" applyAlignment="1">
      <alignment horizontal="center" vertical="center" wrapText="1"/>
    </xf>
    <xf numFmtId="4" fontId="5" fillId="0" borderId="29" xfId="3" applyNumberFormat="1" applyFont="1" applyFill="1" applyBorder="1" applyAlignment="1">
      <alignment horizontal="center" vertical="center" wrapText="1"/>
    </xf>
    <xf numFmtId="0" fontId="9" fillId="0" borderId="0" xfId="1" applyFont="1" applyAlignment="1">
      <alignment horizontal="center" vertical="center" wrapText="1"/>
    </xf>
    <xf numFmtId="0" fontId="28" fillId="0" borderId="0" xfId="1" applyFont="1" applyFill="1" applyAlignment="1">
      <alignment horizontal="center" vertical="center" wrapText="1"/>
    </xf>
    <xf numFmtId="0" fontId="4" fillId="0" borderId="8" xfId="1" applyFont="1" applyFill="1" applyBorder="1" applyAlignment="1">
      <alignment horizontal="center" vertical="center" wrapText="1"/>
    </xf>
    <xf numFmtId="0" fontId="4" fillId="0" borderId="21" xfId="1" applyFont="1" applyFill="1" applyBorder="1" applyAlignment="1">
      <alignment horizontal="center" vertical="center" wrapText="1"/>
    </xf>
    <xf numFmtId="0" fontId="4" fillId="0" borderId="3" xfId="1" applyFont="1" applyFill="1" applyBorder="1" applyAlignment="1">
      <alignment horizontal="center" vertical="center" wrapText="1"/>
    </xf>
    <xf numFmtId="0" fontId="4" fillId="0" borderId="17" xfId="1" applyFont="1" applyFill="1" applyBorder="1" applyAlignment="1">
      <alignment horizontal="center" vertical="center" wrapText="1"/>
    </xf>
    <xf numFmtId="0" fontId="4" fillId="0" borderId="4" xfId="1" applyFont="1" applyFill="1" applyBorder="1" applyAlignment="1">
      <alignment horizontal="center" vertical="center" wrapText="1"/>
    </xf>
    <xf numFmtId="0" fontId="4" fillId="0" borderId="1" xfId="1" applyFont="1" applyFill="1" applyBorder="1" applyAlignment="1">
      <alignment horizontal="center" vertical="center" wrapText="1"/>
    </xf>
    <xf numFmtId="164" fontId="4" fillId="0" borderId="4" xfId="3" applyFont="1" applyFill="1" applyBorder="1" applyAlignment="1">
      <alignment horizontal="center" vertical="center" wrapText="1"/>
    </xf>
    <xf numFmtId="164" fontId="4" fillId="0" borderId="1" xfId="3" applyFont="1" applyFill="1" applyBorder="1" applyAlignment="1">
      <alignment horizontal="center" vertical="center" wrapText="1"/>
    </xf>
    <xf numFmtId="164" fontId="4" fillId="0" borderId="35" xfId="3" applyFont="1" applyFill="1" applyBorder="1" applyAlignment="1">
      <alignment horizontal="center" vertical="center" wrapText="1"/>
    </xf>
    <xf numFmtId="164" fontId="4" fillId="0" borderId="22" xfId="3"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0" borderId="5" xfId="1" applyFont="1" applyFill="1" applyBorder="1" applyAlignment="1">
      <alignment horizontal="center" vertical="center" wrapText="1"/>
    </xf>
    <xf numFmtId="0" fontId="4" fillId="0" borderId="7" xfId="1" applyFont="1" applyFill="1" applyBorder="1" applyAlignment="1">
      <alignment horizontal="center" vertical="center" wrapText="1"/>
    </xf>
    <xf numFmtId="0" fontId="11" fillId="0" borderId="0" xfId="0" applyFont="1" applyAlignment="1">
      <alignment horizontal="right" vertical="center"/>
    </xf>
    <xf numFmtId="164" fontId="4" fillId="0" borderId="25" xfId="3" applyFont="1" applyFill="1" applyBorder="1" applyAlignment="1">
      <alignment horizontal="center" vertical="center" wrapText="1"/>
    </xf>
    <xf numFmtId="164" fontId="4" fillId="0" borderId="26" xfId="3" applyFont="1" applyFill="1" applyBorder="1" applyAlignment="1">
      <alignment horizontal="center" vertical="center" wrapText="1"/>
    </xf>
    <xf numFmtId="3" fontId="21" fillId="0" borderId="1" xfId="0" applyNumberFormat="1" applyFont="1" applyFill="1" applyBorder="1" applyAlignment="1">
      <alignment horizontal="center" vertical="center"/>
    </xf>
    <xf numFmtId="4" fontId="11" fillId="0" borderId="0" xfId="0" applyNumberFormat="1" applyFont="1" applyFill="1" applyBorder="1"/>
  </cellXfs>
  <cellStyles count="6">
    <cellStyle name="Обычный" xfId="0" builtinId="0"/>
    <cellStyle name="Обычный 12 6" xfId="4"/>
    <cellStyle name="Обычный 2" xfId="1"/>
    <cellStyle name="Обычный 3" xfId="2"/>
    <cellStyle name="Обычный 5" xfId="5"/>
    <cellStyle name="Финансовый 2" xfId="3"/>
  </cellStyles>
  <dxfs count="0"/>
  <tableStyles count="0" defaultTableStyle="TableStyleMedium2" defaultPivotStyle="PivotStyleLight16"/>
  <colors>
    <mruColors>
      <color rgb="FF0000FF"/>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426</xdr:row>
      <xdr:rowOff>0</xdr:rowOff>
    </xdr:from>
    <xdr:to>
      <xdr:col>3</xdr:col>
      <xdr:colOff>2575152</xdr:colOff>
      <xdr:row>435</xdr:row>
      <xdr:rowOff>84701</xdr:rowOff>
    </xdr:to>
    <xdr:sp macro="" textlink="">
      <xdr:nvSpPr>
        <xdr:cNvPr id="2" name="TextBox 1"/>
        <xdr:cNvSpPr txBox="1">
          <a:spLocks noChangeArrowheads="1"/>
        </xdr:cNvSpPr>
      </xdr:nvSpPr>
      <xdr:spPr bwMode="auto">
        <a:xfrm>
          <a:off x="535781" y="156483844"/>
          <a:ext cx="6408965" cy="2370701"/>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4820"/>
  <sheetViews>
    <sheetView tabSelected="1" view="pageBreakPreview" topLeftCell="A387" zoomScale="85" zoomScaleNormal="70" zoomScaleSheetLayoutView="85" workbookViewId="0">
      <selection activeCell="F393" sqref="F393"/>
    </sheetView>
  </sheetViews>
  <sheetFormatPr defaultColWidth="8.85546875" defaultRowHeight="15" outlineLevelRow="2" x14ac:dyDescent="0.25"/>
  <cols>
    <col min="1" max="1" width="8" style="21" customWidth="1"/>
    <col min="2" max="2" width="13.140625" style="21" customWidth="1"/>
    <col min="3" max="3" width="50.7109375" style="21" customWidth="1"/>
    <col min="4" max="4" width="63.42578125" style="21" customWidth="1"/>
    <col min="5" max="5" width="10.7109375" style="21" customWidth="1"/>
    <col min="6" max="6" width="13.7109375" style="21" customWidth="1"/>
    <col min="7" max="7" width="10.7109375" style="21" customWidth="1"/>
    <col min="8" max="11" width="14.85546875" style="21" customWidth="1"/>
    <col min="12" max="14" width="18.140625" style="21" customWidth="1"/>
    <col min="15" max="15" width="46.42578125" style="21" customWidth="1"/>
    <col min="16" max="16" width="8.85546875" style="71"/>
    <col min="17" max="16384" width="8.85546875" style="21"/>
  </cols>
  <sheetData>
    <row r="1" spans="1:17" s="4" customFormat="1" ht="15" customHeight="1" x14ac:dyDescent="0.25">
      <c r="A1" s="1"/>
      <c r="B1" s="1"/>
      <c r="C1" s="2"/>
      <c r="D1" s="3"/>
      <c r="E1" s="3"/>
      <c r="F1" s="2"/>
      <c r="G1" s="2"/>
      <c r="H1" s="2"/>
      <c r="I1" s="2"/>
      <c r="J1" s="2"/>
      <c r="K1" s="2"/>
      <c r="L1" s="2"/>
      <c r="M1" s="2"/>
      <c r="O1" s="5"/>
      <c r="P1" s="65"/>
      <c r="Q1" s="6"/>
    </row>
    <row r="2" spans="1:17" s="8" customFormat="1" ht="15" customHeight="1" x14ac:dyDescent="0.25">
      <c r="A2" s="7" t="s">
        <v>9</v>
      </c>
      <c r="B2" s="7"/>
      <c r="D2" s="9"/>
      <c r="E2" s="22"/>
      <c r="F2" s="24"/>
      <c r="G2" s="24"/>
      <c r="H2" s="10"/>
      <c r="I2" s="10"/>
      <c r="J2" s="10"/>
      <c r="K2" s="10"/>
      <c r="L2" s="24"/>
      <c r="M2" s="10"/>
      <c r="O2" s="11"/>
      <c r="P2" s="66"/>
    </row>
    <row r="3" spans="1:17" s="8" customFormat="1" ht="15" customHeight="1" x14ac:dyDescent="0.25">
      <c r="A3" s="7"/>
      <c r="B3" s="7"/>
      <c r="D3" s="9"/>
      <c r="F3" s="2"/>
      <c r="G3" s="2"/>
      <c r="H3" s="10"/>
      <c r="I3" s="10"/>
      <c r="J3" s="10"/>
      <c r="K3" s="10"/>
      <c r="L3" s="24"/>
      <c r="M3" s="10"/>
      <c r="O3" s="11"/>
      <c r="P3" s="66"/>
    </row>
    <row r="4" spans="1:17" s="8" customFormat="1" ht="15" customHeight="1" x14ac:dyDescent="0.25">
      <c r="A4" s="7" t="s">
        <v>30</v>
      </c>
      <c r="B4" s="7"/>
      <c r="D4" s="9"/>
      <c r="E4" s="22"/>
      <c r="F4" s="24"/>
      <c r="G4" s="24"/>
      <c r="H4" s="10"/>
      <c r="I4" s="10"/>
      <c r="J4" s="10"/>
      <c r="K4" s="10"/>
      <c r="L4" s="24"/>
      <c r="M4" s="10"/>
      <c r="O4" s="11"/>
      <c r="P4" s="66"/>
    </row>
    <row r="5" spans="1:17" s="8" customFormat="1" ht="15" customHeight="1" x14ac:dyDescent="0.25">
      <c r="A5" s="7"/>
      <c r="B5" s="7"/>
      <c r="D5" s="9"/>
      <c r="F5" s="2"/>
      <c r="G5" s="2"/>
      <c r="H5" s="10"/>
      <c r="I5" s="10"/>
      <c r="J5" s="10"/>
      <c r="K5" s="10"/>
      <c r="L5" s="24"/>
      <c r="M5" s="10"/>
      <c r="O5" s="11"/>
      <c r="P5" s="66"/>
    </row>
    <row r="6" spans="1:17" s="8" customFormat="1" ht="15" customHeight="1" x14ac:dyDescent="0.25">
      <c r="A6" s="7" t="s">
        <v>225</v>
      </c>
      <c r="B6" s="7"/>
      <c r="D6" s="9"/>
      <c r="F6" s="2"/>
      <c r="G6" s="2"/>
      <c r="H6" s="23"/>
      <c r="I6" s="23"/>
      <c r="J6" s="23"/>
      <c r="K6" s="23"/>
      <c r="L6" s="12"/>
      <c r="M6" s="13"/>
      <c r="N6" s="14"/>
      <c r="O6" s="15"/>
      <c r="P6" s="67"/>
      <c r="Q6" s="16"/>
    </row>
    <row r="7" spans="1:17" s="8" customFormat="1" ht="15" customHeight="1" x14ac:dyDescent="0.25">
      <c r="A7" s="7"/>
      <c r="B7" s="7"/>
      <c r="D7" s="9"/>
      <c r="F7" s="2"/>
      <c r="G7" s="2"/>
      <c r="H7" s="23"/>
      <c r="I7" s="23"/>
      <c r="J7" s="23"/>
      <c r="K7" s="23"/>
      <c r="L7" s="12"/>
      <c r="M7" s="13"/>
      <c r="N7" s="14"/>
      <c r="O7" s="15"/>
      <c r="P7" s="67"/>
      <c r="Q7" s="16"/>
    </row>
    <row r="8" spans="1:17" s="8" customFormat="1" ht="15" customHeight="1" x14ac:dyDescent="0.25">
      <c r="C8" s="12"/>
      <c r="D8" s="17"/>
      <c r="E8" s="23"/>
      <c r="F8" s="2"/>
      <c r="G8" s="2"/>
      <c r="H8" s="23"/>
      <c r="I8" s="23"/>
      <c r="J8" s="23"/>
      <c r="K8" s="23"/>
      <c r="L8" s="12"/>
      <c r="M8" s="12"/>
      <c r="N8" s="12"/>
      <c r="O8" s="18"/>
      <c r="P8" s="68"/>
      <c r="Q8" s="12"/>
    </row>
    <row r="9" spans="1:17" s="8" customFormat="1" ht="32.25" customHeight="1" x14ac:dyDescent="0.2">
      <c r="A9" s="310" t="s">
        <v>46</v>
      </c>
      <c r="B9" s="310"/>
      <c r="C9" s="310"/>
      <c r="D9" s="310"/>
      <c r="E9" s="310"/>
      <c r="F9" s="310"/>
      <c r="G9" s="310"/>
      <c r="H9" s="310"/>
      <c r="I9" s="310"/>
      <c r="J9" s="310"/>
      <c r="K9" s="310"/>
      <c r="L9" s="310"/>
      <c r="M9" s="310"/>
      <c r="N9" s="310"/>
      <c r="O9" s="310"/>
      <c r="P9" s="69"/>
      <c r="Q9" s="19"/>
    </row>
    <row r="10" spans="1:17" s="8" customFormat="1" ht="32.25" customHeight="1" x14ac:dyDescent="0.2">
      <c r="A10" s="310" t="s">
        <v>47</v>
      </c>
      <c r="B10" s="310"/>
      <c r="C10" s="310"/>
      <c r="D10" s="310"/>
      <c r="E10" s="310"/>
      <c r="F10" s="310"/>
      <c r="G10" s="310"/>
      <c r="H10" s="310"/>
      <c r="I10" s="310"/>
      <c r="J10" s="310"/>
      <c r="K10" s="310"/>
      <c r="L10" s="310"/>
      <c r="M10" s="310"/>
      <c r="N10" s="310"/>
      <c r="O10" s="310"/>
      <c r="P10" s="69"/>
      <c r="Q10" s="19"/>
    </row>
    <row r="11" spans="1:17" s="8" customFormat="1" ht="80.25" customHeight="1" x14ac:dyDescent="0.2">
      <c r="A11" s="311" t="s">
        <v>378</v>
      </c>
      <c r="B11" s="311"/>
      <c r="C11" s="311"/>
      <c r="D11" s="311"/>
      <c r="E11" s="311"/>
      <c r="F11" s="311"/>
      <c r="G11" s="311"/>
      <c r="H11" s="311"/>
      <c r="I11" s="311"/>
      <c r="J11" s="311"/>
      <c r="K11" s="311"/>
      <c r="L11" s="311"/>
      <c r="M11" s="311"/>
      <c r="N11" s="311"/>
      <c r="O11" s="311"/>
      <c r="P11" s="70"/>
      <c r="Q11" s="26"/>
    </row>
    <row r="12" spans="1:17" s="8" customFormat="1" ht="15.6" customHeight="1" x14ac:dyDescent="0.25">
      <c r="C12" s="23"/>
      <c r="D12" s="62"/>
      <c r="E12" s="62"/>
      <c r="F12" s="4"/>
      <c r="G12" s="4"/>
      <c r="H12" s="120"/>
      <c r="I12" s="120"/>
      <c r="J12" s="120"/>
      <c r="K12" s="120"/>
      <c r="L12" s="62"/>
      <c r="M12" s="79"/>
      <c r="N12" s="76"/>
      <c r="O12" s="76"/>
      <c r="P12" s="66"/>
    </row>
    <row r="13" spans="1:17" s="8" customFormat="1" ht="15.6" customHeight="1" x14ac:dyDescent="0.25">
      <c r="A13" s="28"/>
      <c r="B13" s="27" t="s">
        <v>25</v>
      </c>
      <c r="C13" s="23"/>
      <c r="D13" s="62"/>
      <c r="E13" s="4"/>
      <c r="F13" s="4"/>
      <c r="G13" s="4"/>
      <c r="H13" s="120"/>
      <c r="I13" s="121"/>
      <c r="J13" s="121"/>
      <c r="K13" s="267"/>
      <c r="L13" s="325" t="s">
        <v>379</v>
      </c>
      <c r="M13" s="325"/>
      <c r="N13" s="325"/>
      <c r="O13" s="325"/>
      <c r="P13" s="66"/>
    </row>
    <row r="14" spans="1:17" s="8" customFormat="1" ht="15.6" customHeight="1" x14ac:dyDescent="0.25">
      <c r="A14" s="20"/>
      <c r="B14" s="20"/>
      <c r="C14" s="23"/>
      <c r="D14" s="62"/>
      <c r="E14" s="122"/>
      <c r="F14" s="4"/>
      <c r="G14" s="4"/>
      <c r="H14" s="120"/>
      <c r="I14" s="120"/>
      <c r="J14" s="120"/>
      <c r="K14" s="267"/>
      <c r="L14" s="267"/>
      <c r="M14" s="267"/>
      <c r="N14" s="268"/>
      <c r="O14" s="269" t="s">
        <v>380</v>
      </c>
      <c r="P14" s="66"/>
    </row>
    <row r="15" spans="1:17" s="8" customFormat="1" ht="15.6" customHeight="1" thickBot="1" x14ac:dyDescent="0.3">
      <c r="A15" s="20"/>
      <c r="B15" s="20"/>
      <c r="C15" s="23"/>
      <c r="D15" s="62"/>
      <c r="E15" s="122"/>
      <c r="F15" s="4"/>
      <c r="G15" s="4"/>
      <c r="H15" s="120"/>
      <c r="I15" s="120"/>
      <c r="J15" s="120"/>
      <c r="K15" s="267"/>
      <c r="L15" s="267"/>
      <c r="M15" s="267"/>
      <c r="N15" s="268"/>
      <c r="O15" s="270" t="s">
        <v>381</v>
      </c>
      <c r="P15" s="66"/>
    </row>
    <row r="16" spans="1:17" ht="39.75" customHeight="1" x14ac:dyDescent="0.25">
      <c r="A16" s="312" t="s">
        <v>0</v>
      </c>
      <c r="B16" s="314" t="s">
        <v>19</v>
      </c>
      <c r="C16" s="314" t="s">
        <v>1</v>
      </c>
      <c r="D16" s="314" t="s">
        <v>2</v>
      </c>
      <c r="E16" s="316" t="s">
        <v>3</v>
      </c>
      <c r="F16" s="318" t="s">
        <v>4</v>
      </c>
      <c r="G16" s="320" t="s">
        <v>21</v>
      </c>
      <c r="H16" s="322" t="s">
        <v>23</v>
      </c>
      <c r="I16" s="323"/>
      <c r="J16" s="323"/>
      <c r="K16" s="324"/>
      <c r="L16" s="322" t="s">
        <v>24</v>
      </c>
      <c r="M16" s="323"/>
      <c r="N16" s="324"/>
      <c r="O16" s="326" t="s">
        <v>13</v>
      </c>
    </row>
    <row r="17" spans="1:16" ht="66" customHeight="1" x14ac:dyDescent="0.25">
      <c r="A17" s="313"/>
      <c r="B17" s="315"/>
      <c r="C17" s="315"/>
      <c r="D17" s="315"/>
      <c r="E17" s="317"/>
      <c r="F17" s="319"/>
      <c r="G17" s="321"/>
      <c r="H17" s="281" t="s">
        <v>457</v>
      </c>
      <c r="I17" s="276" t="s">
        <v>458</v>
      </c>
      <c r="J17" s="282" t="s">
        <v>459</v>
      </c>
      <c r="K17" s="283" t="s">
        <v>6</v>
      </c>
      <c r="L17" s="275" t="s">
        <v>28</v>
      </c>
      <c r="M17" s="282" t="s">
        <v>5</v>
      </c>
      <c r="N17" s="283" t="s">
        <v>6</v>
      </c>
      <c r="O17" s="327" t="s">
        <v>6</v>
      </c>
    </row>
    <row r="18" spans="1:16" x14ac:dyDescent="0.25">
      <c r="A18" s="236">
        <v>1</v>
      </c>
      <c r="B18" s="237">
        <v>2</v>
      </c>
      <c r="C18" s="237">
        <v>3</v>
      </c>
      <c r="D18" s="238">
        <v>4</v>
      </c>
      <c r="E18" s="238">
        <v>5</v>
      </c>
      <c r="F18" s="239">
        <v>6</v>
      </c>
      <c r="G18" s="240">
        <v>7</v>
      </c>
      <c r="H18" s="241">
        <v>8</v>
      </c>
      <c r="I18" s="242">
        <v>9</v>
      </c>
      <c r="J18" s="241">
        <v>10</v>
      </c>
      <c r="K18" s="242">
        <v>11</v>
      </c>
      <c r="L18" s="241">
        <v>12</v>
      </c>
      <c r="M18" s="242">
        <v>13</v>
      </c>
      <c r="N18" s="241">
        <v>14</v>
      </c>
      <c r="O18" s="242">
        <v>15</v>
      </c>
      <c r="P18" s="66"/>
    </row>
    <row r="19" spans="1:16" ht="30" customHeight="1" x14ac:dyDescent="0.25">
      <c r="A19" s="254" t="s">
        <v>328</v>
      </c>
      <c r="B19" s="245"/>
      <c r="C19" s="243" t="s">
        <v>327</v>
      </c>
      <c r="D19" s="246"/>
      <c r="E19" s="247"/>
      <c r="F19" s="248"/>
      <c r="G19" s="249"/>
      <c r="H19" s="250"/>
      <c r="I19" s="251"/>
      <c r="J19" s="251"/>
      <c r="K19" s="252"/>
      <c r="L19" s="289">
        <f>L20+L107+L167+L199+L209</f>
        <v>0</v>
      </c>
      <c r="M19" s="290">
        <f>M20+M107+M167+M199+M209</f>
        <v>0</v>
      </c>
      <c r="N19" s="291">
        <f>L19+M19</f>
        <v>0</v>
      </c>
      <c r="O19" s="253"/>
      <c r="P19" s="66"/>
    </row>
    <row r="20" spans="1:16" s="30" customFormat="1" ht="27" customHeight="1" x14ac:dyDescent="0.2">
      <c r="A20" s="139" t="s">
        <v>70</v>
      </c>
      <c r="B20" s="117"/>
      <c r="C20" s="244" t="s">
        <v>11</v>
      </c>
      <c r="D20" s="123"/>
      <c r="E20" s="108" t="s">
        <v>7</v>
      </c>
      <c r="F20" s="109">
        <f>F22+F25+F27+F29+F34+F38+F43+F47+F51+F55+F59+F64+F67+F76+F80+F84+F88+F91+F96+F100+F102+F71+F106</f>
        <v>3128.86</v>
      </c>
      <c r="G20" s="110"/>
      <c r="H20" s="124"/>
      <c r="I20" s="125"/>
      <c r="J20" s="193"/>
      <c r="K20" s="126"/>
      <c r="L20" s="150">
        <f>SUM(L22:L106)</f>
        <v>0</v>
      </c>
      <c r="M20" s="116">
        <f>SUM(M22:M106)</f>
        <v>0</v>
      </c>
      <c r="N20" s="115">
        <f>M20+L20</f>
        <v>0</v>
      </c>
      <c r="O20" s="141"/>
      <c r="P20" s="66"/>
    </row>
    <row r="21" spans="1:16" s="30" customFormat="1" ht="30" customHeight="1" outlineLevel="1" x14ac:dyDescent="0.25">
      <c r="A21" s="177" t="s">
        <v>71</v>
      </c>
      <c r="B21" s="87"/>
      <c r="C21" s="89" t="s">
        <v>383</v>
      </c>
      <c r="D21" s="90"/>
      <c r="E21" s="91"/>
      <c r="F21" s="92"/>
      <c r="G21" s="93"/>
      <c r="H21" s="94"/>
      <c r="I21" s="95"/>
      <c r="J21" s="293"/>
      <c r="K21" s="96"/>
      <c r="L21" s="140"/>
      <c r="M21" s="97"/>
      <c r="N21" s="98"/>
      <c r="O21" s="142"/>
      <c r="P21" s="66"/>
    </row>
    <row r="22" spans="1:16" s="146" customFormat="1" ht="30" customHeight="1" outlineLevel="2" x14ac:dyDescent="0.2">
      <c r="A22" s="176" t="s">
        <v>72</v>
      </c>
      <c r="B22" s="88"/>
      <c r="C22" s="295" t="s">
        <v>277</v>
      </c>
      <c r="D22" s="145" t="s">
        <v>36</v>
      </c>
      <c r="E22" s="107" t="s">
        <v>7</v>
      </c>
      <c r="F22" s="81">
        <v>94.83</v>
      </c>
      <c r="G22" s="149"/>
      <c r="H22" s="143"/>
      <c r="I22" s="144"/>
      <c r="J22" s="144"/>
      <c r="K22" s="292">
        <f>H22+I22+J22</f>
        <v>0</v>
      </c>
      <c r="L22" s="84">
        <f>H22*F22</f>
        <v>0</v>
      </c>
      <c r="M22" s="85">
        <f t="shared" ref="M22:M26" si="0">I22*F22</f>
        <v>0</v>
      </c>
      <c r="N22" s="83">
        <f t="shared" ref="N22:N26" si="1">M22+L22</f>
        <v>0</v>
      </c>
      <c r="O22" s="209"/>
      <c r="P22" s="71"/>
    </row>
    <row r="23" spans="1:16" s="146" customFormat="1" ht="35.1" customHeight="1" outlineLevel="2" x14ac:dyDescent="0.2">
      <c r="A23" s="176" t="s">
        <v>73</v>
      </c>
      <c r="B23" s="88"/>
      <c r="C23" s="296"/>
      <c r="D23" s="145" t="s">
        <v>254</v>
      </c>
      <c r="E23" s="107" t="s">
        <v>7</v>
      </c>
      <c r="F23" s="175">
        <f>F22</f>
        <v>94.83</v>
      </c>
      <c r="G23" s="157"/>
      <c r="H23" s="180"/>
      <c r="I23" s="181"/>
      <c r="J23" s="144"/>
      <c r="K23" s="292">
        <f t="shared" ref="K23:K31" si="2">H23+I23+J23</f>
        <v>0</v>
      </c>
      <c r="L23" s="84">
        <f t="shared" ref="L23:L26" si="3">H23*F23</f>
        <v>0</v>
      </c>
      <c r="M23" s="85">
        <f t="shared" si="0"/>
        <v>0</v>
      </c>
      <c r="N23" s="83">
        <f t="shared" si="1"/>
        <v>0</v>
      </c>
      <c r="O23" s="210"/>
      <c r="P23" s="71"/>
    </row>
    <row r="24" spans="1:16" s="146" customFormat="1" ht="50.1" customHeight="1" outlineLevel="2" x14ac:dyDescent="0.2">
      <c r="A24" s="176" t="s">
        <v>74</v>
      </c>
      <c r="B24" s="88"/>
      <c r="C24" s="297"/>
      <c r="D24" s="145" t="s">
        <v>255</v>
      </c>
      <c r="E24" s="107" t="s">
        <v>7</v>
      </c>
      <c r="F24" s="175">
        <f>F22</f>
        <v>94.83</v>
      </c>
      <c r="G24" s="157"/>
      <c r="H24" s="180"/>
      <c r="I24" s="181"/>
      <c r="J24" s="144"/>
      <c r="K24" s="292">
        <f t="shared" si="2"/>
        <v>0</v>
      </c>
      <c r="L24" s="84">
        <f t="shared" si="3"/>
        <v>0</v>
      </c>
      <c r="M24" s="85">
        <f t="shared" si="0"/>
        <v>0</v>
      </c>
      <c r="N24" s="83">
        <f t="shared" si="1"/>
        <v>0</v>
      </c>
      <c r="O24" s="210"/>
      <c r="P24" s="71"/>
    </row>
    <row r="25" spans="1:16" s="146" customFormat="1" ht="30" customHeight="1" outlineLevel="2" x14ac:dyDescent="0.2">
      <c r="A25" s="176" t="s">
        <v>75</v>
      </c>
      <c r="B25" s="88"/>
      <c r="C25" s="295" t="s">
        <v>278</v>
      </c>
      <c r="D25" s="145" t="s">
        <v>36</v>
      </c>
      <c r="E25" s="107" t="s">
        <v>7</v>
      </c>
      <c r="F25" s="81">
        <v>9.35</v>
      </c>
      <c r="G25" s="149"/>
      <c r="H25" s="143"/>
      <c r="I25" s="144"/>
      <c r="J25" s="144"/>
      <c r="K25" s="292">
        <f t="shared" si="2"/>
        <v>0</v>
      </c>
      <c r="L25" s="84">
        <f t="shared" si="3"/>
        <v>0</v>
      </c>
      <c r="M25" s="85">
        <f t="shared" si="0"/>
        <v>0</v>
      </c>
      <c r="N25" s="83">
        <f t="shared" si="1"/>
        <v>0</v>
      </c>
      <c r="O25" s="209"/>
      <c r="P25" s="71"/>
    </row>
    <row r="26" spans="1:16" s="146" customFormat="1" ht="35.1" customHeight="1" outlineLevel="2" x14ac:dyDescent="0.2">
      <c r="A26" s="176" t="s">
        <v>76</v>
      </c>
      <c r="B26" s="88"/>
      <c r="C26" s="296"/>
      <c r="D26" s="145" t="s">
        <v>256</v>
      </c>
      <c r="E26" s="107" t="s">
        <v>7</v>
      </c>
      <c r="F26" s="175">
        <f>F25</f>
        <v>9.35</v>
      </c>
      <c r="G26" s="157"/>
      <c r="H26" s="180"/>
      <c r="I26" s="181"/>
      <c r="J26" s="144"/>
      <c r="K26" s="292">
        <f t="shared" si="2"/>
        <v>0</v>
      </c>
      <c r="L26" s="84">
        <f t="shared" si="3"/>
        <v>0</v>
      </c>
      <c r="M26" s="85">
        <f t="shared" si="0"/>
        <v>0</v>
      </c>
      <c r="N26" s="83">
        <f t="shared" si="1"/>
        <v>0</v>
      </c>
      <c r="O26" s="210"/>
      <c r="P26" s="71"/>
    </row>
    <row r="27" spans="1:16" s="146" customFormat="1" ht="35.1" customHeight="1" outlineLevel="2" x14ac:dyDescent="0.2">
      <c r="A27" s="176" t="s">
        <v>77</v>
      </c>
      <c r="B27" s="88"/>
      <c r="C27" s="295" t="s">
        <v>279</v>
      </c>
      <c r="D27" s="145" t="s">
        <v>36</v>
      </c>
      <c r="E27" s="107" t="s">
        <v>7</v>
      </c>
      <c r="F27" s="81">
        <v>25.23</v>
      </c>
      <c r="G27" s="149"/>
      <c r="H27" s="143"/>
      <c r="I27" s="144"/>
      <c r="J27" s="144"/>
      <c r="K27" s="292">
        <f t="shared" si="2"/>
        <v>0</v>
      </c>
      <c r="L27" s="84">
        <f t="shared" ref="L27:L31" si="4">H27*F27</f>
        <v>0</v>
      </c>
      <c r="M27" s="85">
        <f t="shared" ref="M27:M31" si="5">I27*F27</f>
        <v>0</v>
      </c>
      <c r="N27" s="83">
        <f t="shared" ref="N27:N31" si="6">M27+L27</f>
        <v>0</v>
      </c>
      <c r="O27" s="209"/>
      <c r="P27" s="71"/>
    </row>
    <row r="28" spans="1:16" s="146" customFormat="1" ht="35.1" customHeight="1" outlineLevel="2" x14ac:dyDescent="0.2">
      <c r="A28" s="176" t="s">
        <v>78</v>
      </c>
      <c r="B28" s="88"/>
      <c r="C28" s="296"/>
      <c r="D28" s="145" t="s">
        <v>257</v>
      </c>
      <c r="E28" s="107" t="s">
        <v>7</v>
      </c>
      <c r="F28" s="175">
        <f>F27</f>
        <v>25.23</v>
      </c>
      <c r="G28" s="157"/>
      <c r="H28" s="180"/>
      <c r="I28" s="181"/>
      <c r="J28" s="144"/>
      <c r="K28" s="292">
        <f t="shared" si="2"/>
        <v>0</v>
      </c>
      <c r="L28" s="84">
        <f t="shared" si="4"/>
        <v>0</v>
      </c>
      <c r="M28" s="85">
        <f t="shared" si="5"/>
        <v>0</v>
      </c>
      <c r="N28" s="83">
        <f t="shared" si="6"/>
        <v>0</v>
      </c>
      <c r="O28" s="210"/>
      <c r="P28" s="71"/>
    </row>
    <row r="29" spans="1:16" s="146" customFormat="1" ht="35.1" customHeight="1" outlineLevel="2" x14ac:dyDescent="0.2">
      <c r="A29" s="176" t="s">
        <v>258</v>
      </c>
      <c r="B29" s="88"/>
      <c r="C29" s="295" t="s">
        <v>280</v>
      </c>
      <c r="D29" s="145" t="s">
        <v>36</v>
      </c>
      <c r="E29" s="107" t="s">
        <v>7</v>
      </c>
      <c r="F29" s="81">
        <v>159.97999999999999</v>
      </c>
      <c r="G29" s="149"/>
      <c r="H29" s="143"/>
      <c r="I29" s="144"/>
      <c r="J29" s="144"/>
      <c r="K29" s="292">
        <f t="shared" si="2"/>
        <v>0</v>
      </c>
      <c r="L29" s="84">
        <f t="shared" si="4"/>
        <v>0</v>
      </c>
      <c r="M29" s="85">
        <f t="shared" si="5"/>
        <v>0</v>
      </c>
      <c r="N29" s="83">
        <f t="shared" si="6"/>
        <v>0</v>
      </c>
      <c r="O29" s="209"/>
      <c r="P29" s="71"/>
    </row>
    <row r="30" spans="1:16" s="146" customFormat="1" ht="35.1" customHeight="1" outlineLevel="2" x14ac:dyDescent="0.2">
      <c r="A30" s="176" t="s">
        <v>259</v>
      </c>
      <c r="B30" s="88"/>
      <c r="C30" s="296"/>
      <c r="D30" s="145" t="s">
        <v>254</v>
      </c>
      <c r="E30" s="107" t="s">
        <v>7</v>
      </c>
      <c r="F30" s="175">
        <f>F29</f>
        <v>159.97999999999999</v>
      </c>
      <c r="G30" s="157"/>
      <c r="H30" s="180"/>
      <c r="I30" s="181"/>
      <c r="J30" s="144"/>
      <c r="K30" s="292">
        <f t="shared" si="2"/>
        <v>0</v>
      </c>
      <c r="L30" s="84">
        <f t="shared" si="4"/>
        <v>0</v>
      </c>
      <c r="M30" s="85">
        <f t="shared" si="5"/>
        <v>0</v>
      </c>
      <c r="N30" s="83">
        <f t="shared" si="6"/>
        <v>0</v>
      </c>
      <c r="O30" s="210"/>
      <c r="P30" s="71"/>
    </row>
    <row r="31" spans="1:16" s="146" customFormat="1" ht="48" customHeight="1" outlineLevel="2" x14ac:dyDescent="0.2">
      <c r="A31" s="176" t="s">
        <v>260</v>
      </c>
      <c r="B31" s="88"/>
      <c r="C31" s="297"/>
      <c r="D31" s="145" t="s">
        <v>255</v>
      </c>
      <c r="E31" s="107" t="s">
        <v>7</v>
      </c>
      <c r="F31" s="175">
        <f>F29</f>
        <v>159.97999999999999</v>
      </c>
      <c r="G31" s="157"/>
      <c r="H31" s="180"/>
      <c r="I31" s="181"/>
      <c r="J31" s="144"/>
      <c r="K31" s="292">
        <f t="shared" si="2"/>
        <v>0</v>
      </c>
      <c r="L31" s="84">
        <f t="shared" si="4"/>
        <v>0</v>
      </c>
      <c r="M31" s="85">
        <f t="shared" si="5"/>
        <v>0</v>
      </c>
      <c r="N31" s="83">
        <f t="shared" si="6"/>
        <v>0</v>
      </c>
      <c r="O31" s="210"/>
      <c r="P31" s="71"/>
    </row>
    <row r="32" spans="1:16" s="30" customFormat="1" ht="30" customHeight="1" outlineLevel="1" x14ac:dyDescent="0.25">
      <c r="A32" s="177" t="s">
        <v>79</v>
      </c>
      <c r="B32" s="87"/>
      <c r="C32" s="89" t="s">
        <v>17</v>
      </c>
      <c r="D32" s="90"/>
      <c r="E32" s="91"/>
      <c r="F32" s="92"/>
      <c r="G32" s="93"/>
      <c r="H32" s="94"/>
      <c r="I32" s="95"/>
      <c r="J32" s="293"/>
      <c r="K32" s="96"/>
      <c r="L32" s="140"/>
      <c r="M32" s="97"/>
      <c r="N32" s="98"/>
      <c r="O32" s="142"/>
      <c r="P32" s="66"/>
    </row>
    <row r="33" spans="1:16" s="146" customFormat="1" ht="60" customHeight="1" outlineLevel="2" x14ac:dyDescent="0.2">
      <c r="A33" s="176" t="s">
        <v>80</v>
      </c>
      <c r="B33" s="88"/>
      <c r="C33" s="295" t="s">
        <v>227</v>
      </c>
      <c r="D33" s="266" t="s">
        <v>386</v>
      </c>
      <c r="E33" s="107" t="s">
        <v>7</v>
      </c>
      <c r="F33" s="81">
        <v>33.159999999999997</v>
      </c>
      <c r="G33" s="285"/>
      <c r="H33" s="143"/>
      <c r="I33" s="144">
        <f>0*G33</f>
        <v>0</v>
      </c>
      <c r="J33" s="144"/>
      <c r="K33" s="292">
        <f t="shared" ref="K33:K61" si="7">H33+I33</f>
        <v>0</v>
      </c>
      <c r="L33" s="286">
        <f>(H33+I33)*F33</f>
        <v>0</v>
      </c>
      <c r="M33" s="85">
        <f>J33*F33</f>
        <v>0</v>
      </c>
      <c r="N33" s="83">
        <f>M33+L33</f>
        <v>0</v>
      </c>
      <c r="O33" s="284" t="s">
        <v>460</v>
      </c>
      <c r="P33" s="71"/>
    </row>
    <row r="34" spans="1:16" s="146" customFormat="1" ht="78.75" customHeight="1" outlineLevel="2" x14ac:dyDescent="0.2">
      <c r="A34" s="176" t="s">
        <v>81</v>
      </c>
      <c r="B34" s="88"/>
      <c r="C34" s="296"/>
      <c r="D34" s="266" t="s">
        <v>385</v>
      </c>
      <c r="E34" s="107" t="s">
        <v>7</v>
      </c>
      <c r="F34" s="81">
        <v>266.45999999999998</v>
      </c>
      <c r="G34" s="285"/>
      <c r="H34" s="143"/>
      <c r="I34" s="144">
        <f>0*G34</f>
        <v>0</v>
      </c>
      <c r="J34" s="144"/>
      <c r="K34" s="292">
        <f t="shared" ref="K34" si="8">H34+I34</f>
        <v>0</v>
      </c>
      <c r="L34" s="286">
        <f>(H34+I34)*F34</f>
        <v>0</v>
      </c>
      <c r="M34" s="85">
        <f>J34*F34</f>
        <v>0</v>
      </c>
      <c r="N34" s="83">
        <f>M34+L34</f>
        <v>0</v>
      </c>
      <c r="O34" s="223" t="s">
        <v>461</v>
      </c>
      <c r="P34" s="71"/>
    </row>
    <row r="35" spans="1:16" s="146" customFormat="1" ht="35.1" customHeight="1" outlineLevel="2" x14ac:dyDescent="0.2">
      <c r="A35" s="176" t="s">
        <v>82</v>
      </c>
      <c r="B35" s="88"/>
      <c r="C35" s="296"/>
      <c r="D35" s="145" t="s">
        <v>242</v>
      </c>
      <c r="E35" s="107" t="s">
        <v>7</v>
      </c>
      <c r="F35" s="81">
        <f>F34</f>
        <v>266.45999999999998</v>
      </c>
      <c r="G35" s="149"/>
      <c r="H35" s="143"/>
      <c r="I35" s="144"/>
      <c r="J35" s="144"/>
      <c r="K35" s="292">
        <f t="shared" si="7"/>
        <v>0</v>
      </c>
      <c r="L35" s="84">
        <f t="shared" ref="L35:L61" si="9">H35*F35</f>
        <v>0</v>
      </c>
      <c r="M35" s="85">
        <f t="shared" ref="M35:M61" si="10">I35*F35</f>
        <v>0</v>
      </c>
      <c r="N35" s="83">
        <f t="shared" ref="N35:N61" si="11">M35+L35</f>
        <v>0</v>
      </c>
      <c r="O35" s="209"/>
      <c r="P35" s="71"/>
    </row>
    <row r="36" spans="1:16" s="148" customFormat="1" ht="35.1" customHeight="1" outlineLevel="2" x14ac:dyDescent="0.2">
      <c r="A36" s="176" t="s">
        <v>83</v>
      </c>
      <c r="B36" s="88"/>
      <c r="C36" s="297"/>
      <c r="D36" s="145" t="s">
        <v>249</v>
      </c>
      <c r="E36" s="107" t="s">
        <v>7</v>
      </c>
      <c r="F36" s="81">
        <f>F34</f>
        <v>266.45999999999998</v>
      </c>
      <c r="G36" s="82"/>
      <c r="H36" s="143"/>
      <c r="I36" s="144"/>
      <c r="J36" s="144"/>
      <c r="K36" s="292">
        <f t="shared" si="7"/>
        <v>0</v>
      </c>
      <c r="L36" s="84">
        <f t="shared" si="9"/>
        <v>0</v>
      </c>
      <c r="M36" s="85">
        <f t="shared" si="10"/>
        <v>0</v>
      </c>
      <c r="N36" s="83">
        <f t="shared" si="11"/>
        <v>0</v>
      </c>
      <c r="O36" s="209"/>
      <c r="P36" s="71"/>
    </row>
    <row r="37" spans="1:16" s="148" customFormat="1" ht="70.5" customHeight="1" outlineLevel="2" x14ac:dyDescent="0.2">
      <c r="A37" s="176" t="s">
        <v>84</v>
      </c>
      <c r="B37" s="88"/>
      <c r="C37" s="295" t="s">
        <v>247</v>
      </c>
      <c r="D37" s="266" t="s">
        <v>386</v>
      </c>
      <c r="E37" s="107" t="s">
        <v>7</v>
      </c>
      <c r="F37" s="81">
        <v>3.35</v>
      </c>
      <c r="G37" s="285"/>
      <c r="H37" s="143"/>
      <c r="I37" s="144">
        <f>0*G37</f>
        <v>0</v>
      </c>
      <c r="J37" s="144"/>
      <c r="K37" s="292">
        <f t="shared" ref="K37:K38" si="12">H37+I37</f>
        <v>0</v>
      </c>
      <c r="L37" s="286">
        <f>(H37+I37)*F37</f>
        <v>0</v>
      </c>
      <c r="M37" s="85">
        <f>J37*F37</f>
        <v>0</v>
      </c>
      <c r="N37" s="83">
        <f>M37+L37</f>
        <v>0</v>
      </c>
      <c r="O37" s="220" t="s">
        <v>484</v>
      </c>
      <c r="P37" s="153"/>
    </row>
    <row r="38" spans="1:16" s="148" customFormat="1" ht="87" customHeight="1" outlineLevel="2" x14ac:dyDescent="0.2">
      <c r="A38" s="176" t="s">
        <v>85</v>
      </c>
      <c r="B38" s="88"/>
      <c r="C38" s="296"/>
      <c r="D38" s="266" t="s">
        <v>385</v>
      </c>
      <c r="E38" s="107" t="s">
        <v>7</v>
      </c>
      <c r="F38" s="81">
        <v>205.48</v>
      </c>
      <c r="G38" s="285"/>
      <c r="H38" s="143"/>
      <c r="I38" s="144">
        <f>0*G38</f>
        <v>0</v>
      </c>
      <c r="J38" s="144"/>
      <c r="K38" s="292">
        <f t="shared" si="12"/>
        <v>0</v>
      </c>
      <c r="L38" s="286">
        <f>(H38+I38)*F38</f>
        <v>0</v>
      </c>
      <c r="M38" s="85">
        <f>J38*F38</f>
        <v>0</v>
      </c>
      <c r="N38" s="83">
        <f>M38+L38</f>
        <v>0</v>
      </c>
      <c r="O38" s="216" t="s">
        <v>475</v>
      </c>
      <c r="P38" s="153"/>
    </row>
    <row r="39" spans="1:16" s="148" customFormat="1" ht="39.950000000000003" customHeight="1" outlineLevel="2" x14ac:dyDescent="0.2">
      <c r="A39" s="176" t="s">
        <v>86</v>
      </c>
      <c r="B39" s="88"/>
      <c r="C39" s="296"/>
      <c r="D39" s="145" t="s">
        <v>27</v>
      </c>
      <c r="E39" s="107" t="s">
        <v>7</v>
      </c>
      <c r="F39" s="81">
        <f>F38</f>
        <v>205.48</v>
      </c>
      <c r="G39" s="149"/>
      <c r="H39" s="143"/>
      <c r="I39" s="144"/>
      <c r="J39" s="144"/>
      <c r="K39" s="292">
        <f t="shared" ref="K39" si="13">H39+I39</f>
        <v>0</v>
      </c>
      <c r="L39" s="84">
        <f t="shared" ref="L39" si="14">H39*F39</f>
        <v>0</v>
      </c>
      <c r="M39" s="85">
        <f t="shared" ref="M39" si="15">I39*F39</f>
        <v>0</v>
      </c>
      <c r="N39" s="83">
        <f t="shared" ref="N39" si="16">M39+L39</f>
        <v>0</v>
      </c>
      <c r="O39" s="209"/>
      <c r="P39" s="153"/>
    </row>
    <row r="40" spans="1:16" s="148" customFormat="1" ht="39.950000000000003" customHeight="1" outlineLevel="2" x14ac:dyDescent="0.2">
      <c r="A40" s="176" t="s">
        <v>87</v>
      </c>
      <c r="B40" s="88"/>
      <c r="C40" s="296"/>
      <c r="D40" s="145" t="s">
        <v>248</v>
      </c>
      <c r="E40" s="107" t="s">
        <v>7</v>
      </c>
      <c r="F40" s="81">
        <f>F38</f>
        <v>205.48</v>
      </c>
      <c r="G40" s="157"/>
      <c r="H40" s="143"/>
      <c r="I40" s="144"/>
      <c r="J40" s="144"/>
      <c r="K40" s="292">
        <f t="shared" si="7"/>
        <v>0</v>
      </c>
      <c r="L40" s="84">
        <f t="shared" si="9"/>
        <v>0</v>
      </c>
      <c r="M40" s="85">
        <f t="shared" si="10"/>
        <v>0</v>
      </c>
      <c r="N40" s="83">
        <f t="shared" si="11"/>
        <v>0</v>
      </c>
      <c r="O40" s="210"/>
      <c r="P40" s="153"/>
    </row>
    <row r="41" spans="1:16" s="148" customFormat="1" ht="39.950000000000003" customHeight="1" outlineLevel="2" x14ac:dyDescent="0.2">
      <c r="A41" s="176" t="s">
        <v>88</v>
      </c>
      <c r="B41" s="88"/>
      <c r="C41" s="297"/>
      <c r="D41" s="145" t="s">
        <v>48</v>
      </c>
      <c r="E41" s="107" t="s">
        <v>7</v>
      </c>
      <c r="F41" s="81">
        <f>F38</f>
        <v>205.48</v>
      </c>
      <c r="G41" s="157"/>
      <c r="H41" s="143"/>
      <c r="I41" s="144"/>
      <c r="J41" s="144"/>
      <c r="K41" s="292">
        <f t="shared" si="7"/>
        <v>0</v>
      </c>
      <c r="L41" s="84">
        <f t="shared" si="9"/>
        <v>0</v>
      </c>
      <c r="M41" s="85">
        <f t="shared" si="10"/>
        <v>0</v>
      </c>
      <c r="N41" s="83">
        <f t="shared" si="11"/>
        <v>0</v>
      </c>
      <c r="O41" s="210"/>
      <c r="P41" s="153"/>
    </row>
    <row r="42" spans="1:16" ht="59.25" customHeight="1" outlineLevel="2" x14ac:dyDescent="0.25">
      <c r="A42" s="176" t="s">
        <v>89</v>
      </c>
      <c r="B42" s="88"/>
      <c r="C42" s="295" t="s">
        <v>226</v>
      </c>
      <c r="D42" s="266" t="s">
        <v>386</v>
      </c>
      <c r="E42" s="80" t="s">
        <v>7</v>
      </c>
      <c r="F42" s="81">
        <v>8.24</v>
      </c>
      <c r="G42" s="285"/>
      <c r="H42" s="143"/>
      <c r="I42" s="144">
        <f>0*G42</f>
        <v>0</v>
      </c>
      <c r="J42" s="144"/>
      <c r="K42" s="292">
        <f t="shared" ref="K42:K43" si="17">H42+I42</f>
        <v>0</v>
      </c>
      <c r="L42" s="286">
        <f>(H42+I42)*F42</f>
        <v>0</v>
      </c>
      <c r="M42" s="85">
        <f>J42*F42</f>
        <v>0</v>
      </c>
      <c r="N42" s="83">
        <f>M42+L42</f>
        <v>0</v>
      </c>
      <c r="O42" s="211" t="s">
        <v>483</v>
      </c>
    </row>
    <row r="43" spans="1:16" ht="71.25" customHeight="1" outlineLevel="2" x14ac:dyDescent="0.25">
      <c r="A43" s="176" t="s">
        <v>90</v>
      </c>
      <c r="B43" s="88"/>
      <c r="C43" s="296"/>
      <c r="D43" s="266" t="s">
        <v>385</v>
      </c>
      <c r="E43" s="80" t="s">
        <v>7</v>
      </c>
      <c r="F43" s="81">
        <v>106.23</v>
      </c>
      <c r="G43" s="285"/>
      <c r="H43" s="143"/>
      <c r="I43" s="144">
        <f>0*G43</f>
        <v>0</v>
      </c>
      <c r="J43" s="144"/>
      <c r="K43" s="292">
        <f t="shared" si="17"/>
        <v>0</v>
      </c>
      <c r="L43" s="286">
        <f>(H43+I43)*F43</f>
        <v>0</v>
      </c>
      <c r="M43" s="85">
        <f>J43*F43</f>
        <v>0</v>
      </c>
      <c r="N43" s="83">
        <f>M43+L43</f>
        <v>0</v>
      </c>
      <c r="O43" s="222" t="s">
        <v>482</v>
      </c>
    </row>
    <row r="44" spans="1:16" s="146" customFormat="1" ht="39.950000000000003" customHeight="1" outlineLevel="2" x14ac:dyDescent="0.2">
      <c r="A44" s="176" t="s">
        <v>91</v>
      </c>
      <c r="B44" s="88"/>
      <c r="C44" s="296"/>
      <c r="D44" s="145" t="s">
        <v>27</v>
      </c>
      <c r="E44" s="107" t="s">
        <v>7</v>
      </c>
      <c r="F44" s="81">
        <f>F43</f>
        <v>106.23</v>
      </c>
      <c r="G44" s="149"/>
      <c r="H44" s="143"/>
      <c r="I44" s="144"/>
      <c r="J44" s="144"/>
      <c r="K44" s="292">
        <f t="shared" si="7"/>
        <v>0</v>
      </c>
      <c r="L44" s="84">
        <f t="shared" si="9"/>
        <v>0</v>
      </c>
      <c r="M44" s="85">
        <f t="shared" si="10"/>
        <v>0</v>
      </c>
      <c r="N44" s="83">
        <f t="shared" si="11"/>
        <v>0</v>
      </c>
      <c r="O44" s="209"/>
      <c r="P44" s="71"/>
    </row>
    <row r="45" spans="1:16" s="146" customFormat="1" ht="39.950000000000003" customHeight="1" outlineLevel="2" x14ac:dyDescent="0.2">
      <c r="A45" s="176" t="s">
        <v>92</v>
      </c>
      <c r="B45" s="88"/>
      <c r="C45" s="296"/>
      <c r="D45" s="145" t="s">
        <v>242</v>
      </c>
      <c r="E45" s="107" t="s">
        <v>7</v>
      </c>
      <c r="F45" s="81">
        <f>F44</f>
        <v>106.23</v>
      </c>
      <c r="G45" s="149"/>
      <c r="H45" s="143"/>
      <c r="I45" s="144"/>
      <c r="J45" s="144"/>
      <c r="K45" s="292">
        <f t="shared" si="7"/>
        <v>0</v>
      </c>
      <c r="L45" s="84">
        <f t="shared" si="9"/>
        <v>0</v>
      </c>
      <c r="M45" s="85">
        <f t="shared" si="10"/>
        <v>0</v>
      </c>
      <c r="N45" s="83">
        <f t="shared" si="11"/>
        <v>0</v>
      </c>
      <c r="O45" s="209"/>
      <c r="P45" s="71"/>
    </row>
    <row r="46" spans="1:16" s="148" customFormat="1" ht="39.950000000000003" customHeight="1" outlineLevel="2" x14ac:dyDescent="0.2">
      <c r="A46" s="176" t="s">
        <v>93</v>
      </c>
      <c r="B46" s="88"/>
      <c r="C46" s="297"/>
      <c r="D46" s="145" t="s">
        <v>246</v>
      </c>
      <c r="E46" s="107" t="s">
        <v>7</v>
      </c>
      <c r="F46" s="81">
        <f>F44</f>
        <v>106.23</v>
      </c>
      <c r="G46" s="82"/>
      <c r="H46" s="143"/>
      <c r="I46" s="144"/>
      <c r="J46" s="144"/>
      <c r="K46" s="292">
        <f t="shared" si="7"/>
        <v>0</v>
      </c>
      <c r="L46" s="84">
        <f t="shared" si="9"/>
        <v>0</v>
      </c>
      <c r="M46" s="85">
        <f t="shared" si="10"/>
        <v>0</v>
      </c>
      <c r="N46" s="83">
        <f t="shared" si="11"/>
        <v>0</v>
      </c>
      <c r="O46" s="209"/>
      <c r="P46" s="71"/>
    </row>
    <row r="47" spans="1:16" s="146" customFormat="1" ht="50.1" customHeight="1" outlineLevel="2" x14ac:dyDescent="0.2">
      <c r="A47" s="176" t="s">
        <v>261</v>
      </c>
      <c r="B47" s="88"/>
      <c r="C47" s="295" t="s">
        <v>228</v>
      </c>
      <c r="D47" s="266" t="s">
        <v>385</v>
      </c>
      <c r="E47" s="107" t="s">
        <v>7</v>
      </c>
      <c r="F47" s="81">
        <v>17.350000000000001</v>
      </c>
      <c r="G47" s="285"/>
      <c r="H47" s="143"/>
      <c r="I47" s="144">
        <f>0*G47</f>
        <v>0</v>
      </c>
      <c r="J47" s="144"/>
      <c r="K47" s="292">
        <f t="shared" ref="K47" si="18">H47+I47</f>
        <v>0</v>
      </c>
      <c r="L47" s="286">
        <f>(H47+I47)*F47</f>
        <v>0</v>
      </c>
      <c r="M47" s="85">
        <f>J47*F47</f>
        <v>0</v>
      </c>
      <c r="N47" s="83">
        <f>M47+L47</f>
        <v>0</v>
      </c>
      <c r="O47" s="284" t="s">
        <v>460</v>
      </c>
      <c r="P47" s="71"/>
    </row>
    <row r="48" spans="1:16" s="148" customFormat="1" ht="39.950000000000003" customHeight="1" outlineLevel="2" x14ac:dyDescent="0.2">
      <c r="A48" s="176" t="s">
        <v>94</v>
      </c>
      <c r="B48" s="88"/>
      <c r="C48" s="296"/>
      <c r="D48" s="145" t="s">
        <v>242</v>
      </c>
      <c r="E48" s="107" t="s">
        <v>7</v>
      </c>
      <c r="F48" s="81">
        <f>F47</f>
        <v>17.350000000000001</v>
      </c>
      <c r="G48" s="82"/>
      <c r="H48" s="143"/>
      <c r="I48" s="144"/>
      <c r="J48" s="144"/>
      <c r="K48" s="292">
        <f t="shared" si="7"/>
        <v>0</v>
      </c>
      <c r="L48" s="84">
        <f t="shared" si="9"/>
        <v>0</v>
      </c>
      <c r="M48" s="85">
        <f t="shared" si="10"/>
        <v>0</v>
      </c>
      <c r="N48" s="83">
        <f t="shared" si="11"/>
        <v>0</v>
      </c>
      <c r="O48" s="209"/>
      <c r="P48" s="71"/>
    </row>
    <row r="49" spans="1:16" s="148" customFormat="1" ht="39.950000000000003" customHeight="1" outlineLevel="2" x14ac:dyDescent="0.2">
      <c r="A49" s="176" t="s">
        <v>95</v>
      </c>
      <c r="B49" s="88"/>
      <c r="C49" s="297"/>
      <c r="D49" s="145" t="s">
        <v>246</v>
      </c>
      <c r="E49" s="107" t="s">
        <v>7</v>
      </c>
      <c r="F49" s="81">
        <f>F47</f>
        <v>17.350000000000001</v>
      </c>
      <c r="G49" s="172"/>
      <c r="H49" s="143"/>
      <c r="I49" s="144"/>
      <c r="J49" s="144"/>
      <c r="K49" s="292">
        <f t="shared" si="7"/>
        <v>0</v>
      </c>
      <c r="L49" s="84">
        <f t="shared" si="9"/>
        <v>0</v>
      </c>
      <c r="M49" s="85">
        <f t="shared" si="10"/>
        <v>0</v>
      </c>
      <c r="N49" s="83">
        <f t="shared" si="11"/>
        <v>0</v>
      </c>
      <c r="O49" s="208"/>
      <c r="P49" s="71"/>
    </row>
    <row r="50" spans="1:16" s="146" customFormat="1" ht="30" customHeight="1" outlineLevel="2" x14ac:dyDescent="0.2">
      <c r="A50" s="176" t="s">
        <v>96</v>
      </c>
      <c r="B50" s="88"/>
      <c r="C50" s="295" t="s">
        <v>229</v>
      </c>
      <c r="D50" s="179" t="s">
        <v>49</v>
      </c>
      <c r="E50" s="107" t="s">
        <v>18</v>
      </c>
      <c r="F50" s="81">
        <v>47.09</v>
      </c>
      <c r="G50" s="149"/>
      <c r="H50" s="143"/>
      <c r="I50" s="144"/>
      <c r="J50" s="144"/>
      <c r="K50" s="292">
        <f t="shared" si="7"/>
        <v>0</v>
      </c>
      <c r="L50" s="84">
        <f t="shared" si="9"/>
        <v>0</v>
      </c>
      <c r="M50" s="85">
        <f t="shared" si="10"/>
        <v>0</v>
      </c>
      <c r="N50" s="83">
        <f t="shared" si="11"/>
        <v>0</v>
      </c>
      <c r="O50" s="208"/>
      <c r="P50" s="71"/>
    </row>
    <row r="51" spans="1:16" s="146" customFormat="1" ht="30" customHeight="1" outlineLevel="2" x14ac:dyDescent="0.2">
      <c r="A51" s="176" t="s">
        <v>97</v>
      </c>
      <c r="B51" s="88"/>
      <c r="C51" s="296"/>
      <c r="D51" s="179" t="s">
        <v>50</v>
      </c>
      <c r="E51" s="107" t="s">
        <v>7</v>
      </c>
      <c r="F51" s="81">
        <v>85.54</v>
      </c>
      <c r="G51" s="149"/>
      <c r="H51" s="143"/>
      <c r="I51" s="144"/>
      <c r="J51" s="144"/>
      <c r="K51" s="292">
        <f t="shared" si="7"/>
        <v>0</v>
      </c>
      <c r="L51" s="84">
        <f t="shared" si="9"/>
        <v>0</v>
      </c>
      <c r="M51" s="85">
        <f t="shared" si="10"/>
        <v>0</v>
      </c>
      <c r="N51" s="83">
        <f t="shared" si="11"/>
        <v>0</v>
      </c>
      <c r="O51" s="208"/>
      <c r="P51" s="71"/>
    </row>
    <row r="52" spans="1:16" s="146" customFormat="1" ht="50.25" customHeight="1" outlineLevel="2" x14ac:dyDescent="0.2">
      <c r="A52" s="176" t="s">
        <v>98</v>
      </c>
      <c r="B52" s="88"/>
      <c r="C52" s="296"/>
      <c r="D52" s="147" t="s">
        <v>243</v>
      </c>
      <c r="E52" s="107" t="s">
        <v>7</v>
      </c>
      <c r="F52" s="81">
        <f>F51</f>
        <v>85.54</v>
      </c>
      <c r="G52" s="149"/>
      <c r="H52" s="143"/>
      <c r="I52" s="144"/>
      <c r="J52" s="144"/>
      <c r="K52" s="292">
        <f t="shared" si="7"/>
        <v>0</v>
      </c>
      <c r="L52" s="84">
        <f t="shared" si="9"/>
        <v>0</v>
      </c>
      <c r="M52" s="85">
        <f t="shared" si="10"/>
        <v>0</v>
      </c>
      <c r="N52" s="83">
        <f t="shared" si="11"/>
        <v>0</v>
      </c>
      <c r="O52" s="208"/>
      <c r="P52" s="71"/>
    </row>
    <row r="53" spans="1:16" s="148" customFormat="1" ht="39.950000000000003" customHeight="1" outlineLevel="2" x14ac:dyDescent="0.2">
      <c r="A53" s="176" t="s">
        <v>99</v>
      </c>
      <c r="B53" s="88"/>
      <c r="C53" s="297"/>
      <c r="D53" s="145" t="s">
        <v>246</v>
      </c>
      <c r="E53" s="107" t="s">
        <v>7</v>
      </c>
      <c r="F53" s="81">
        <f>F51</f>
        <v>85.54</v>
      </c>
      <c r="G53" s="82"/>
      <c r="H53" s="143"/>
      <c r="I53" s="144"/>
      <c r="J53" s="144"/>
      <c r="K53" s="292">
        <f t="shared" si="7"/>
        <v>0</v>
      </c>
      <c r="L53" s="84">
        <f t="shared" si="9"/>
        <v>0</v>
      </c>
      <c r="M53" s="85">
        <f t="shared" si="10"/>
        <v>0</v>
      </c>
      <c r="N53" s="83">
        <f t="shared" si="11"/>
        <v>0</v>
      </c>
      <c r="O53" s="208"/>
      <c r="P53" s="71"/>
    </row>
    <row r="54" spans="1:16" s="146" customFormat="1" ht="30" customHeight="1" outlineLevel="2" x14ac:dyDescent="0.2">
      <c r="A54" s="176" t="s">
        <v>100</v>
      </c>
      <c r="B54" s="88"/>
      <c r="C54" s="295" t="s">
        <v>230</v>
      </c>
      <c r="D54" s="179" t="s">
        <v>49</v>
      </c>
      <c r="E54" s="107" t="s">
        <v>18</v>
      </c>
      <c r="F54" s="81">
        <v>250.37</v>
      </c>
      <c r="G54" s="149"/>
      <c r="H54" s="143"/>
      <c r="I54" s="144"/>
      <c r="J54" s="144"/>
      <c r="K54" s="292">
        <f t="shared" si="7"/>
        <v>0</v>
      </c>
      <c r="L54" s="84">
        <f t="shared" si="9"/>
        <v>0</v>
      </c>
      <c r="M54" s="85">
        <f t="shared" si="10"/>
        <v>0</v>
      </c>
      <c r="N54" s="83">
        <f t="shared" si="11"/>
        <v>0</v>
      </c>
      <c r="O54" s="155"/>
      <c r="P54" s="71"/>
    </row>
    <row r="55" spans="1:16" s="146" customFormat="1" ht="39.950000000000003" customHeight="1" outlineLevel="2" x14ac:dyDescent="0.2">
      <c r="A55" s="176" t="s">
        <v>101</v>
      </c>
      <c r="B55" s="88"/>
      <c r="C55" s="296"/>
      <c r="D55" s="179" t="s">
        <v>251</v>
      </c>
      <c r="E55" s="107" t="s">
        <v>7</v>
      </c>
      <c r="F55" s="81">
        <v>341.14</v>
      </c>
      <c r="G55" s="149"/>
      <c r="H55" s="143"/>
      <c r="I55" s="144"/>
      <c r="J55" s="144"/>
      <c r="K55" s="292">
        <f t="shared" si="7"/>
        <v>0</v>
      </c>
      <c r="L55" s="84">
        <f t="shared" si="9"/>
        <v>0</v>
      </c>
      <c r="M55" s="85">
        <f t="shared" si="10"/>
        <v>0</v>
      </c>
      <c r="N55" s="83">
        <f t="shared" si="11"/>
        <v>0</v>
      </c>
      <c r="O55" s="155"/>
      <c r="P55" s="71"/>
    </row>
    <row r="56" spans="1:16" s="146" customFormat="1" ht="39.950000000000003" customHeight="1" outlineLevel="2" x14ac:dyDescent="0.2">
      <c r="A56" s="176" t="s">
        <v>102</v>
      </c>
      <c r="B56" s="88"/>
      <c r="C56" s="296"/>
      <c r="D56" s="145" t="s">
        <v>242</v>
      </c>
      <c r="E56" s="107" t="s">
        <v>7</v>
      </c>
      <c r="F56" s="81">
        <f>F55</f>
        <v>341.14</v>
      </c>
      <c r="G56" s="149"/>
      <c r="H56" s="143"/>
      <c r="I56" s="144"/>
      <c r="J56" s="144"/>
      <c r="K56" s="292">
        <f t="shared" si="7"/>
        <v>0</v>
      </c>
      <c r="L56" s="84">
        <f t="shared" si="9"/>
        <v>0</v>
      </c>
      <c r="M56" s="85">
        <f t="shared" si="10"/>
        <v>0</v>
      </c>
      <c r="N56" s="83">
        <f t="shared" si="11"/>
        <v>0</v>
      </c>
      <c r="O56" s="155"/>
      <c r="P56" s="71"/>
    </row>
    <row r="57" spans="1:16" s="148" customFormat="1" ht="39.950000000000003" customHeight="1" outlineLevel="2" x14ac:dyDescent="0.2">
      <c r="A57" s="176" t="s">
        <v>262</v>
      </c>
      <c r="B57" s="88"/>
      <c r="C57" s="297"/>
      <c r="D57" s="145" t="s">
        <v>246</v>
      </c>
      <c r="E57" s="107" t="s">
        <v>7</v>
      </c>
      <c r="F57" s="81">
        <f>F55</f>
        <v>341.14</v>
      </c>
      <c r="G57" s="82"/>
      <c r="H57" s="143"/>
      <c r="I57" s="144"/>
      <c r="J57" s="144"/>
      <c r="K57" s="292">
        <f t="shared" si="7"/>
        <v>0</v>
      </c>
      <c r="L57" s="84">
        <f t="shared" si="9"/>
        <v>0</v>
      </c>
      <c r="M57" s="85">
        <f t="shared" si="10"/>
        <v>0</v>
      </c>
      <c r="N57" s="83">
        <f t="shared" si="11"/>
        <v>0</v>
      </c>
      <c r="O57" s="155"/>
      <c r="P57" s="71"/>
    </row>
    <row r="58" spans="1:16" s="146" customFormat="1" ht="35.1" customHeight="1" outlineLevel="2" x14ac:dyDescent="0.2">
      <c r="A58" s="176" t="s">
        <v>103</v>
      </c>
      <c r="B58" s="88"/>
      <c r="C58" s="295" t="s">
        <v>231</v>
      </c>
      <c r="D58" s="179" t="s">
        <v>49</v>
      </c>
      <c r="E58" s="107" t="s">
        <v>18</v>
      </c>
      <c r="F58" s="81">
        <v>60.44</v>
      </c>
      <c r="G58" s="149"/>
      <c r="H58" s="143"/>
      <c r="I58" s="144"/>
      <c r="J58" s="144"/>
      <c r="K58" s="292">
        <f t="shared" ref="K58:K59" si="19">H58+I58</f>
        <v>0</v>
      </c>
      <c r="L58" s="84">
        <f t="shared" ref="L58:L59" si="20">H58*F58</f>
        <v>0</v>
      </c>
      <c r="M58" s="85">
        <f t="shared" ref="M58:M59" si="21">I58*F58</f>
        <v>0</v>
      </c>
      <c r="N58" s="83">
        <f t="shared" ref="N58:N59" si="22">M58+L58</f>
        <v>0</v>
      </c>
      <c r="O58" s="155"/>
      <c r="P58" s="71"/>
    </row>
    <row r="59" spans="1:16" s="146" customFormat="1" ht="35.1" customHeight="1" outlineLevel="2" x14ac:dyDescent="0.2">
      <c r="A59" s="176" t="s">
        <v>104</v>
      </c>
      <c r="B59" s="88"/>
      <c r="C59" s="296"/>
      <c r="D59" s="179" t="s">
        <v>252</v>
      </c>
      <c r="E59" s="107" t="s">
        <v>7</v>
      </c>
      <c r="F59" s="81">
        <v>73.33</v>
      </c>
      <c r="G59" s="149"/>
      <c r="H59" s="143"/>
      <c r="I59" s="144"/>
      <c r="J59" s="144"/>
      <c r="K59" s="292">
        <f t="shared" si="19"/>
        <v>0</v>
      </c>
      <c r="L59" s="84">
        <f t="shared" si="20"/>
        <v>0</v>
      </c>
      <c r="M59" s="85">
        <f t="shared" si="21"/>
        <v>0</v>
      </c>
      <c r="N59" s="83">
        <f t="shared" si="22"/>
        <v>0</v>
      </c>
      <c r="O59" s="155"/>
      <c r="P59" s="71"/>
    </row>
    <row r="60" spans="1:16" s="146" customFormat="1" ht="39.950000000000003" customHeight="1" outlineLevel="2" x14ac:dyDescent="0.2">
      <c r="A60" s="176" t="s">
        <v>263</v>
      </c>
      <c r="B60" s="88"/>
      <c r="C60" s="296"/>
      <c r="D60" s="145" t="s">
        <v>242</v>
      </c>
      <c r="E60" s="107" t="s">
        <v>7</v>
      </c>
      <c r="F60" s="81">
        <f>F59</f>
        <v>73.33</v>
      </c>
      <c r="G60" s="149"/>
      <c r="H60" s="143"/>
      <c r="I60" s="144"/>
      <c r="J60" s="144"/>
      <c r="K60" s="292">
        <f t="shared" si="7"/>
        <v>0</v>
      </c>
      <c r="L60" s="84">
        <f t="shared" si="9"/>
        <v>0</v>
      </c>
      <c r="M60" s="85">
        <f t="shared" si="10"/>
        <v>0</v>
      </c>
      <c r="N60" s="83">
        <f t="shared" si="11"/>
        <v>0</v>
      </c>
      <c r="O60" s="155"/>
      <c r="P60" s="71"/>
    </row>
    <row r="61" spans="1:16" s="146" customFormat="1" ht="39.950000000000003" customHeight="1" outlineLevel="2" x14ac:dyDescent="0.2">
      <c r="A61" s="176" t="s">
        <v>264</v>
      </c>
      <c r="B61" s="88"/>
      <c r="C61" s="296"/>
      <c r="D61" s="145" t="s">
        <v>246</v>
      </c>
      <c r="E61" s="107" t="s">
        <v>7</v>
      </c>
      <c r="F61" s="81">
        <f>F59</f>
        <v>73.33</v>
      </c>
      <c r="G61" s="149"/>
      <c r="H61" s="143"/>
      <c r="I61" s="144"/>
      <c r="J61" s="144"/>
      <c r="K61" s="292">
        <f t="shared" si="7"/>
        <v>0</v>
      </c>
      <c r="L61" s="84">
        <f t="shared" si="9"/>
        <v>0</v>
      </c>
      <c r="M61" s="85">
        <f t="shared" si="10"/>
        <v>0</v>
      </c>
      <c r="N61" s="83">
        <f t="shared" si="11"/>
        <v>0</v>
      </c>
      <c r="O61" s="155"/>
      <c r="P61" s="71"/>
    </row>
    <row r="62" spans="1:16" s="30" customFormat="1" ht="30" customHeight="1" outlineLevel="1" x14ac:dyDescent="0.25">
      <c r="A62" s="177" t="s">
        <v>105</v>
      </c>
      <c r="B62" s="87"/>
      <c r="C62" s="89" t="s">
        <v>232</v>
      </c>
      <c r="D62" s="128"/>
      <c r="E62" s="129"/>
      <c r="F62" s="130"/>
      <c r="G62" s="131"/>
      <c r="H62" s="132"/>
      <c r="I62" s="133"/>
      <c r="J62" s="294"/>
      <c r="K62" s="134"/>
      <c r="L62" s="135"/>
      <c r="M62" s="136"/>
      <c r="N62" s="137"/>
      <c r="O62" s="138"/>
      <c r="P62" s="71"/>
    </row>
    <row r="63" spans="1:16" s="148" customFormat="1" ht="52.5" customHeight="1" outlineLevel="2" x14ac:dyDescent="0.2">
      <c r="A63" s="176" t="s">
        <v>106</v>
      </c>
      <c r="B63" s="88"/>
      <c r="C63" s="295" t="s">
        <v>233</v>
      </c>
      <c r="D63" s="266" t="s">
        <v>386</v>
      </c>
      <c r="E63" s="107" t="s">
        <v>7</v>
      </c>
      <c r="F63" s="81">
        <v>29.85</v>
      </c>
      <c r="G63" s="285"/>
      <c r="H63" s="143"/>
      <c r="I63" s="144">
        <f>0*G63</f>
        <v>0</v>
      </c>
      <c r="J63" s="144"/>
      <c r="K63" s="292">
        <f t="shared" ref="K63" si="23">H63+I63</f>
        <v>0</v>
      </c>
      <c r="L63" s="286">
        <f>(H63+I63)*F63</f>
        <v>0</v>
      </c>
      <c r="M63" s="85">
        <f>J63*F63</f>
        <v>0</v>
      </c>
      <c r="N63" s="83">
        <f>M63+L63</f>
        <v>0</v>
      </c>
      <c r="O63" s="284" t="s">
        <v>460</v>
      </c>
      <c r="P63" s="71"/>
    </row>
    <row r="64" spans="1:16" s="148" customFormat="1" ht="69.75" customHeight="1" outlineLevel="2" x14ac:dyDescent="0.2">
      <c r="A64" s="176" t="s">
        <v>107</v>
      </c>
      <c r="B64" s="88"/>
      <c r="C64" s="296"/>
      <c r="D64" s="266" t="s">
        <v>385</v>
      </c>
      <c r="E64" s="107" t="s">
        <v>7</v>
      </c>
      <c r="F64" s="81">
        <v>267</v>
      </c>
      <c r="G64" s="149"/>
      <c r="H64" s="143"/>
      <c r="I64" s="144"/>
      <c r="J64" s="144"/>
      <c r="K64" s="292">
        <f t="shared" ref="K64:K86" si="24">H64+I64</f>
        <v>0</v>
      </c>
      <c r="L64" s="84">
        <f t="shared" ref="L64:L86" si="25">H64*F64</f>
        <v>0</v>
      </c>
      <c r="M64" s="85">
        <f t="shared" ref="M64:M86" si="26">I64*F64</f>
        <v>0</v>
      </c>
      <c r="N64" s="83">
        <f t="shared" ref="N64:N86" si="27">M64+L64</f>
        <v>0</v>
      </c>
      <c r="O64" s="212" t="s">
        <v>481</v>
      </c>
      <c r="P64" s="71"/>
    </row>
    <row r="65" spans="1:34" s="148" customFormat="1" ht="39.950000000000003" customHeight="1" outlineLevel="2" x14ac:dyDescent="0.2">
      <c r="A65" s="176" t="s">
        <v>108</v>
      </c>
      <c r="B65" s="88"/>
      <c r="C65" s="296"/>
      <c r="D65" s="145" t="s">
        <v>242</v>
      </c>
      <c r="E65" s="107" t="s">
        <v>7</v>
      </c>
      <c r="F65" s="81">
        <f>F64</f>
        <v>267</v>
      </c>
      <c r="G65" s="149"/>
      <c r="H65" s="143"/>
      <c r="I65" s="144"/>
      <c r="J65" s="144"/>
      <c r="K65" s="292">
        <f t="shared" si="24"/>
        <v>0</v>
      </c>
      <c r="L65" s="84">
        <f t="shared" si="25"/>
        <v>0</v>
      </c>
      <c r="M65" s="85">
        <f t="shared" si="26"/>
        <v>0</v>
      </c>
      <c r="N65" s="83">
        <f t="shared" si="27"/>
        <v>0</v>
      </c>
      <c r="O65" s="212"/>
      <c r="P65" s="71"/>
    </row>
    <row r="66" spans="1:34" s="148" customFormat="1" ht="39.950000000000003" customHeight="1" outlineLevel="2" x14ac:dyDescent="0.2">
      <c r="A66" s="176" t="s">
        <v>109</v>
      </c>
      <c r="B66" s="88"/>
      <c r="C66" s="297"/>
      <c r="D66" s="145" t="s">
        <v>245</v>
      </c>
      <c r="E66" s="107" t="s">
        <v>7</v>
      </c>
      <c r="F66" s="81">
        <f>F64</f>
        <v>267</v>
      </c>
      <c r="G66" s="149"/>
      <c r="H66" s="143"/>
      <c r="I66" s="144"/>
      <c r="J66" s="144"/>
      <c r="K66" s="292">
        <f t="shared" ref="K66" si="28">H66+I66</f>
        <v>0</v>
      </c>
      <c r="L66" s="84">
        <f t="shared" ref="L66" si="29">H66*F66</f>
        <v>0</v>
      </c>
      <c r="M66" s="85">
        <f t="shared" ref="M66" si="30">I66*F66</f>
        <v>0</v>
      </c>
      <c r="N66" s="83">
        <f t="shared" ref="N66" si="31">M66+L66</f>
        <v>0</v>
      </c>
      <c r="O66" s="284"/>
      <c r="P66" s="153"/>
    </row>
    <row r="67" spans="1:34" s="71" customFormat="1" ht="89.25" customHeight="1" outlineLevel="2" x14ac:dyDescent="0.25">
      <c r="A67" s="176" t="s">
        <v>110</v>
      </c>
      <c r="B67" s="88"/>
      <c r="C67" s="295" t="s">
        <v>234</v>
      </c>
      <c r="D67" s="266" t="s">
        <v>385</v>
      </c>
      <c r="E67" s="80" t="s">
        <v>7</v>
      </c>
      <c r="F67" s="81">
        <v>141.74</v>
      </c>
      <c r="G67" s="285"/>
      <c r="H67" s="143"/>
      <c r="I67" s="144">
        <f>0*G67</f>
        <v>0</v>
      </c>
      <c r="J67" s="144"/>
      <c r="K67" s="292">
        <f t="shared" si="24"/>
        <v>0</v>
      </c>
      <c r="L67" s="286">
        <f>(H67+I67)*F67</f>
        <v>0</v>
      </c>
      <c r="M67" s="85">
        <f>J67*F67</f>
        <v>0</v>
      </c>
      <c r="N67" s="83">
        <f>M67+L67</f>
        <v>0</v>
      </c>
      <c r="O67" s="212" t="s">
        <v>471</v>
      </c>
      <c r="Q67" s="21"/>
      <c r="R67" s="21"/>
      <c r="S67" s="21"/>
      <c r="T67" s="21"/>
      <c r="U67" s="21"/>
      <c r="V67" s="21"/>
      <c r="W67" s="21"/>
      <c r="X67" s="21"/>
      <c r="Y67" s="21"/>
      <c r="Z67" s="21"/>
      <c r="AA67" s="21"/>
      <c r="AB67" s="21"/>
      <c r="AC67" s="21"/>
      <c r="AD67" s="21"/>
      <c r="AE67" s="21"/>
      <c r="AF67" s="21"/>
      <c r="AG67" s="21"/>
      <c r="AH67" s="21"/>
    </row>
    <row r="68" spans="1:34" s="71" customFormat="1" ht="39.950000000000003" customHeight="1" outlineLevel="2" x14ac:dyDescent="0.25">
      <c r="A68" s="176" t="s">
        <v>111</v>
      </c>
      <c r="B68" s="88"/>
      <c r="C68" s="296"/>
      <c r="D68" s="145" t="s">
        <v>27</v>
      </c>
      <c r="E68" s="80" t="s">
        <v>7</v>
      </c>
      <c r="F68" s="81">
        <f>F67</f>
        <v>141.74</v>
      </c>
      <c r="G68" s="82"/>
      <c r="H68" s="143"/>
      <c r="I68" s="144"/>
      <c r="J68" s="144"/>
      <c r="K68" s="292">
        <f t="shared" ref="K68" si="32">H68+I68</f>
        <v>0</v>
      </c>
      <c r="L68" s="84">
        <f t="shared" ref="L68" si="33">H68*F68</f>
        <v>0</v>
      </c>
      <c r="M68" s="85">
        <f t="shared" ref="M68" si="34">I68*F68</f>
        <v>0</v>
      </c>
      <c r="N68" s="83">
        <f t="shared" ref="N68" si="35">M68+L68</f>
        <v>0</v>
      </c>
      <c r="O68" s="212"/>
      <c r="Q68" s="21"/>
      <c r="R68" s="21"/>
      <c r="S68" s="21"/>
      <c r="T68" s="21"/>
      <c r="U68" s="21"/>
      <c r="V68" s="21"/>
      <c r="W68" s="21"/>
      <c r="X68" s="21"/>
      <c r="Y68" s="21"/>
      <c r="Z68" s="21"/>
      <c r="AA68" s="21"/>
      <c r="AB68" s="21"/>
      <c r="AC68" s="21"/>
      <c r="AD68" s="21"/>
      <c r="AE68" s="21"/>
      <c r="AF68" s="21"/>
      <c r="AG68" s="21"/>
      <c r="AH68" s="21"/>
    </row>
    <row r="69" spans="1:34" s="71" customFormat="1" ht="39.950000000000003" customHeight="1" outlineLevel="2" x14ac:dyDescent="0.25">
      <c r="A69" s="176" t="s">
        <v>112</v>
      </c>
      <c r="B69" s="88"/>
      <c r="C69" s="296"/>
      <c r="D69" s="145" t="s">
        <v>244</v>
      </c>
      <c r="E69" s="80" t="s">
        <v>7</v>
      </c>
      <c r="F69" s="81">
        <f>F68</f>
        <v>141.74</v>
      </c>
      <c r="G69" s="82"/>
      <c r="H69" s="143"/>
      <c r="I69" s="144"/>
      <c r="J69" s="144"/>
      <c r="K69" s="292">
        <f t="shared" si="24"/>
        <v>0</v>
      </c>
      <c r="L69" s="84">
        <f t="shared" si="25"/>
        <v>0</v>
      </c>
      <c r="M69" s="85">
        <f t="shared" si="26"/>
        <v>0</v>
      </c>
      <c r="N69" s="83">
        <f t="shared" si="27"/>
        <v>0</v>
      </c>
      <c r="O69" s="209"/>
      <c r="Q69" s="21"/>
      <c r="R69" s="21"/>
      <c r="S69" s="21"/>
      <c r="T69" s="21"/>
      <c r="U69" s="21"/>
      <c r="V69" s="21"/>
      <c r="W69" s="21"/>
      <c r="X69" s="21"/>
      <c r="Y69" s="21"/>
      <c r="Z69" s="21"/>
      <c r="AA69" s="21"/>
      <c r="AB69" s="21"/>
      <c r="AC69" s="21"/>
      <c r="AD69" s="21"/>
      <c r="AE69" s="21"/>
      <c r="AF69" s="21"/>
      <c r="AG69" s="21"/>
      <c r="AH69" s="21"/>
    </row>
    <row r="70" spans="1:34" s="71" customFormat="1" ht="39.950000000000003" customHeight="1" outlineLevel="2" x14ac:dyDescent="0.25">
      <c r="A70" s="176" t="s">
        <v>113</v>
      </c>
      <c r="B70" s="88"/>
      <c r="C70" s="297"/>
      <c r="D70" s="145" t="s">
        <v>349</v>
      </c>
      <c r="E70" s="80" t="s">
        <v>7</v>
      </c>
      <c r="F70" s="81">
        <f>F68</f>
        <v>141.74</v>
      </c>
      <c r="G70" s="82"/>
      <c r="H70" s="143"/>
      <c r="I70" s="144"/>
      <c r="J70" s="144"/>
      <c r="K70" s="292">
        <f t="shared" si="24"/>
        <v>0</v>
      </c>
      <c r="L70" s="84">
        <f t="shared" si="25"/>
        <v>0</v>
      </c>
      <c r="M70" s="85">
        <f t="shared" si="26"/>
        <v>0</v>
      </c>
      <c r="N70" s="83">
        <f t="shared" si="27"/>
        <v>0</v>
      </c>
      <c r="O70" s="284"/>
      <c r="Q70" s="21"/>
      <c r="R70" s="21"/>
      <c r="S70" s="21"/>
      <c r="T70" s="21"/>
      <c r="U70" s="21"/>
      <c r="V70" s="21"/>
      <c r="W70" s="21"/>
      <c r="X70" s="21"/>
      <c r="Y70" s="21"/>
      <c r="Z70" s="21"/>
      <c r="AA70" s="21"/>
      <c r="AB70" s="21"/>
      <c r="AC70" s="21"/>
      <c r="AD70" s="21"/>
      <c r="AE70" s="21"/>
      <c r="AF70" s="21"/>
      <c r="AG70" s="21"/>
      <c r="AH70" s="21"/>
    </row>
    <row r="71" spans="1:34" s="71" customFormat="1" ht="55.5" customHeight="1" outlineLevel="2" x14ac:dyDescent="0.25">
      <c r="A71" s="176" t="s">
        <v>114</v>
      </c>
      <c r="B71" s="88"/>
      <c r="C71" s="295" t="s">
        <v>235</v>
      </c>
      <c r="D71" s="266" t="s">
        <v>385</v>
      </c>
      <c r="E71" s="80" t="s">
        <v>7</v>
      </c>
      <c r="F71" s="81">
        <v>43.65</v>
      </c>
      <c r="G71" s="285"/>
      <c r="H71" s="143"/>
      <c r="I71" s="144">
        <f>0*G71</f>
        <v>0</v>
      </c>
      <c r="J71" s="144"/>
      <c r="K71" s="292">
        <f t="shared" si="24"/>
        <v>0</v>
      </c>
      <c r="L71" s="286">
        <f>(H71+I71)*F71</f>
        <v>0</v>
      </c>
      <c r="M71" s="85">
        <f>J71*F71</f>
        <v>0</v>
      </c>
      <c r="N71" s="83">
        <f>M71+L71</f>
        <v>0</v>
      </c>
      <c r="O71" s="284" t="s">
        <v>460</v>
      </c>
      <c r="Q71" s="21"/>
      <c r="R71" s="21"/>
      <c r="S71" s="21"/>
      <c r="T71" s="21"/>
      <c r="U71" s="21"/>
      <c r="V71" s="21"/>
      <c r="W71" s="21"/>
      <c r="X71" s="21"/>
      <c r="Y71" s="21"/>
      <c r="Z71" s="21"/>
      <c r="AA71" s="21"/>
      <c r="AB71" s="21"/>
      <c r="AC71" s="21"/>
      <c r="AD71" s="21"/>
      <c r="AE71" s="21"/>
      <c r="AF71" s="21"/>
      <c r="AG71" s="21"/>
      <c r="AH71" s="21"/>
    </row>
    <row r="72" spans="1:34" s="71" customFormat="1" ht="39.950000000000003" customHeight="1" outlineLevel="2" x14ac:dyDescent="0.25">
      <c r="A72" s="176" t="s">
        <v>115</v>
      </c>
      <c r="B72" s="88"/>
      <c r="C72" s="296"/>
      <c r="D72" s="145" t="s">
        <v>27</v>
      </c>
      <c r="E72" s="80" t="s">
        <v>7</v>
      </c>
      <c r="F72" s="81">
        <f>F71</f>
        <v>43.65</v>
      </c>
      <c r="G72" s="82"/>
      <c r="H72" s="143"/>
      <c r="I72" s="144"/>
      <c r="J72" s="144"/>
      <c r="K72" s="292">
        <f t="shared" si="24"/>
        <v>0</v>
      </c>
      <c r="L72" s="84">
        <f t="shared" si="25"/>
        <v>0</v>
      </c>
      <c r="M72" s="85">
        <f t="shared" si="26"/>
        <v>0</v>
      </c>
      <c r="N72" s="83">
        <f t="shared" si="27"/>
        <v>0</v>
      </c>
      <c r="O72" s="209"/>
      <c r="Q72" s="21"/>
      <c r="R72" s="21"/>
      <c r="S72" s="21"/>
      <c r="T72" s="21"/>
      <c r="U72" s="21"/>
      <c r="V72" s="21"/>
      <c r="W72" s="21"/>
      <c r="X72" s="21"/>
      <c r="Y72" s="21"/>
      <c r="Z72" s="21"/>
      <c r="AA72" s="21"/>
      <c r="AB72" s="21"/>
      <c r="AC72" s="21"/>
      <c r="AD72" s="21"/>
      <c r="AE72" s="21"/>
      <c r="AF72" s="21"/>
      <c r="AG72" s="21"/>
      <c r="AH72" s="21"/>
    </row>
    <row r="73" spans="1:34" s="71" customFormat="1" ht="39.950000000000003" customHeight="1" outlineLevel="2" x14ac:dyDescent="0.25">
      <c r="A73" s="176" t="s">
        <v>116</v>
      </c>
      <c r="B73" s="88"/>
      <c r="C73" s="296"/>
      <c r="D73" s="145" t="s">
        <v>242</v>
      </c>
      <c r="E73" s="80" t="s">
        <v>7</v>
      </c>
      <c r="F73" s="81">
        <f>F71</f>
        <v>43.65</v>
      </c>
      <c r="G73" s="82"/>
      <c r="H73" s="143"/>
      <c r="I73" s="144"/>
      <c r="J73" s="144"/>
      <c r="K73" s="292">
        <f t="shared" si="24"/>
        <v>0</v>
      </c>
      <c r="L73" s="84">
        <f t="shared" si="25"/>
        <v>0</v>
      </c>
      <c r="M73" s="85">
        <f t="shared" si="26"/>
        <v>0</v>
      </c>
      <c r="N73" s="83">
        <f t="shared" si="27"/>
        <v>0</v>
      </c>
      <c r="O73" s="209"/>
      <c r="Q73" s="21"/>
      <c r="R73" s="21"/>
      <c r="S73" s="21"/>
      <c r="T73" s="21"/>
      <c r="U73" s="21"/>
      <c r="V73" s="21"/>
      <c r="W73" s="21"/>
      <c r="X73" s="21"/>
      <c r="Y73" s="21"/>
      <c r="Z73" s="21"/>
      <c r="AA73" s="21"/>
      <c r="AB73" s="21"/>
      <c r="AC73" s="21"/>
      <c r="AD73" s="21"/>
      <c r="AE73" s="21"/>
      <c r="AF73" s="21"/>
      <c r="AG73" s="21"/>
      <c r="AH73" s="21"/>
    </row>
    <row r="74" spans="1:34" s="71" customFormat="1" ht="39.950000000000003" customHeight="1" outlineLevel="2" x14ac:dyDescent="0.25">
      <c r="A74" s="176" t="s">
        <v>117</v>
      </c>
      <c r="B74" s="88"/>
      <c r="C74" s="297"/>
      <c r="D74" s="145" t="s">
        <v>348</v>
      </c>
      <c r="E74" s="80" t="s">
        <v>7</v>
      </c>
      <c r="F74" s="81">
        <f>F71</f>
        <v>43.65</v>
      </c>
      <c r="G74" s="82"/>
      <c r="H74" s="143"/>
      <c r="I74" s="144"/>
      <c r="J74" s="144"/>
      <c r="K74" s="292">
        <f t="shared" si="24"/>
        <v>0</v>
      </c>
      <c r="L74" s="84">
        <f t="shared" si="25"/>
        <v>0</v>
      </c>
      <c r="M74" s="85">
        <f t="shared" si="26"/>
        <v>0</v>
      </c>
      <c r="N74" s="83">
        <f t="shared" si="27"/>
        <v>0</v>
      </c>
      <c r="O74" s="284"/>
      <c r="Q74" s="21"/>
      <c r="R74" s="21"/>
      <c r="S74" s="21"/>
      <c r="T74" s="21"/>
      <c r="U74" s="21"/>
      <c r="V74" s="21"/>
      <c r="W74" s="21"/>
      <c r="X74" s="21"/>
      <c r="Y74" s="21"/>
      <c r="Z74" s="21"/>
      <c r="AA74" s="21"/>
      <c r="AB74" s="21"/>
      <c r="AC74" s="21"/>
      <c r="AD74" s="21"/>
      <c r="AE74" s="21"/>
      <c r="AF74" s="21"/>
      <c r="AG74" s="21"/>
      <c r="AH74" s="21"/>
    </row>
    <row r="75" spans="1:34" s="71" customFormat="1" ht="67.5" customHeight="1" outlineLevel="2" x14ac:dyDescent="0.25">
      <c r="A75" s="176" t="s">
        <v>118</v>
      </c>
      <c r="B75" s="88"/>
      <c r="C75" s="295" t="s">
        <v>236</v>
      </c>
      <c r="D75" s="266" t="s">
        <v>386</v>
      </c>
      <c r="E75" s="107" t="s">
        <v>7</v>
      </c>
      <c r="F75" s="81">
        <v>3.89</v>
      </c>
      <c r="G75" s="285"/>
      <c r="H75" s="143"/>
      <c r="I75" s="144">
        <f>0*G75</f>
        <v>0</v>
      </c>
      <c r="J75" s="144"/>
      <c r="K75" s="292">
        <f t="shared" si="24"/>
        <v>0</v>
      </c>
      <c r="L75" s="286">
        <f>(H75+I75)*F75</f>
        <v>0</v>
      </c>
      <c r="M75" s="85">
        <f>J75*F75</f>
        <v>0</v>
      </c>
      <c r="N75" s="83">
        <f>M75+L75</f>
        <v>0</v>
      </c>
      <c r="O75" s="220" t="s">
        <v>480</v>
      </c>
      <c r="Q75" s="21"/>
      <c r="R75" s="21"/>
      <c r="S75" s="21"/>
      <c r="T75" s="21"/>
      <c r="U75" s="21"/>
      <c r="V75" s="21"/>
      <c r="W75" s="21"/>
      <c r="X75" s="21"/>
      <c r="Y75" s="21"/>
      <c r="Z75" s="21"/>
      <c r="AA75" s="21"/>
      <c r="AB75" s="21"/>
      <c r="AC75" s="21"/>
      <c r="AD75" s="21"/>
      <c r="AE75" s="21"/>
      <c r="AF75" s="21"/>
      <c r="AG75" s="21"/>
      <c r="AH75" s="21"/>
    </row>
    <row r="76" spans="1:34" s="71" customFormat="1" ht="51.75" customHeight="1" outlineLevel="2" x14ac:dyDescent="0.25">
      <c r="A76" s="176" t="s">
        <v>119</v>
      </c>
      <c r="B76" s="88"/>
      <c r="C76" s="296"/>
      <c r="D76" s="266" t="s">
        <v>385</v>
      </c>
      <c r="E76" s="80" t="s">
        <v>7</v>
      </c>
      <c r="F76" s="81">
        <v>31.53</v>
      </c>
      <c r="G76" s="285"/>
      <c r="H76" s="143"/>
      <c r="I76" s="144">
        <f>0*G76</f>
        <v>0</v>
      </c>
      <c r="J76" s="144"/>
      <c r="K76" s="292">
        <f t="shared" si="24"/>
        <v>0</v>
      </c>
      <c r="L76" s="286">
        <f>(H76+I76)*F76</f>
        <v>0</v>
      </c>
      <c r="M76" s="85">
        <f>J76*F76</f>
        <v>0</v>
      </c>
      <c r="N76" s="83">
        <f>M76+L76</f>
        <v>0</v>
      </c>
      <c r="O76" s="284" t="s">
        <v>460</v>
      </c>
      <c r="Q76" s="21"/>
      <c r="R76" s="21"/>
      <c r="S76" s="21"/>
      <c r="T76" s="21"/>
      <c r="U76" s="21"/>
      <c r="V76" s="21"/>
      <c r="W76" s="21"/>
      <c r="X76" s="21"/>
      <c r="Y76" s="21"/>
      <c r="Z76" s="21"/>
      <c r="AA76" s="21"/>
      <c r="AB76" s="21"/>
      <c r="AC76" s="21"/>
      <c r="AD76" s="21"/>
      <c r="AE76" s="21"/>
      <c r="AF76" s="21"/>
      <c r="AG76" s="21"/>
      <c r="AH76" s="21"/>
    </row>
    <row r="77" spans="1:34" s="71" customFormat="1" ht="39.950000000000003" customHeight="1" outlineLevel="2" x14ac:dyDescent="0.25">
      <c r="A77" s="176" t="s">
        <v>120</v>
      </c>
      <c r="B77" s="88"/>
      <c r="C77" s="296"/>
      <c r="D77" s="145" t="s">
        <v>242</v>
      </c>
      <c r="E77" s="80" t="s">
        <v>7</v>
      </c>
      <c r="F77" s="81">
        <f>F76</f>
        <v>31.53</v>
      </c>
      <c r="G77" s="82"/>
      <c r="H77" s="143"/>
      <c r="I77" s="144"/>
      <c r="J77" s="144"/>
      <c r="K77" s="292">
        <f t="shared" si="24"/>
        <v>0</v>
      </c>
      <c r="L77" s="84">
        <f t="shared" si="25"/>
        <v>0</v>
      </c>
      <c r="M77" s="85">
        <f t="shared" si="26"/>
        <v>0</v>
      </c>
      <c r="N77" s="83">
        <f t="shared" si="27"/>
        <v>0</v>
      </c>
      <c r="O77" s="209"/>
      <c r="Q77" s="21"/>
      <c r="R77" s="21"/>
      <c r="S77" s="21"/>
      <c r="T77" s="21"/>
      <c r="U77" s="21"/>
      <c r="V77" s="21"/>
      <c r="W77" s="21"/>
      <c r="X77" s="21"/>
      <c r="Y77" s="21"/>
      <c r="Z77" s="21"/>
      <c r="AA77" s="21"/>
      <c r="AB77" s="21"/>
      <c r="AC77" s="21"/>
      <c r="AD77" s="21"/>
      <c r="AE77" s="21"/>
      <c r="AF77" s="21"/>
      <c r="AG77" s="21"/>
      <c r="AH77" s="21"/>
    </row>
    <row r="78" spans="1:34" s="71" customFormat="1" ht="39.950000000000003" customHeight="1" outlineLevel="2" x14ac:dyDescent="0.25">
      <c r="A78" s="176" t="s">
        <v>121</v>
      </c>
      <c r="B78" s="88"/>
      <c r="C78" s="297"/>
      <c r="D78" s="145" t="s">
        <v>348</v>
      </c>
      <c r="E78" s="80" t="s">
        <v>7</v>
      </c>
      <c r="F78" s="81">
        <f>F76</f>
        <v>31.53</v>
      </c>
      <c r="G78" s="82"/>
      <c r="H78" s="143"/>
      <c r="I78" s="144"/>
      <c r="J78" s="144"/>
      <c r="K78" s="292">
        <f t="shared" si="24"/>
        <v>0</v>
      </c>
      <c r="L78" s="84">
        <f t="shared" si="25"/>
        <v>0</v>
      </c>
      <c r="M78" s="85">
        <f t="shared" si="26"/>
        <v>0</v>
      </c>
      <c r="N78" s="83">
        <f t="shared" si="27"/>
        <v>0</v>
      </c>
      <c r="O78" s="284"/>
      <c r="Q78" s="21"/>
      <c r="R78" s="21"/>
      <c r="S78" s="21"/>
      <c r="T78" s="21"/>
      <c r="U78" s="21"/>
      <c r="V78" s="21"/>
      <c r="W78" s="21"/>
      <c r="X78" s="21"/>
      <c r="Y78" s="21"/>
      <c r="Z78" s="21"/>
      <c r="AA78" s="21"/>
      <c r="AB78" s="21"/>
      <c r="AC78" s="21"/>
      <c r="AD78" s="21"/>
      <c r="AE78" s="21"/>
      <c r="AF78" s="21"/>
      <c r="AG78" s="21"/>
      <c r="AH78" s="21"/>
    </row>
    <row r="79" spans="1:34" s="71" customFormat="1" ht="39.950000000000003" customHeight="1" outlineLevel="2" x14ac:dyDescent="0.25">
      <c r="A79" s="176" t="s">
        <v>122</v>
      </c>
      <c r="B79" s="88"/>
      <c r="C79" s="295" t="s">
        <v>237</v>
      </c>
      <c r="D79" s="179" t="s">
        <v>49</v>
      </c>
      <c r="E79" s="107" t="s">
        <v>18</v>
      </c>
      <c r="F79" s="81">
        <v>59.87</v>
      </c>
      <c r="G79" s="82"/>
      <c r="H79" s="143"/>
      <c r="I79" s="144"/>
      <c r="J79" s="144"/>
      <c r="K79" s="292">
        <f t="shared" si="24"/>
        <v>0</v>
      </c>
      <c r="L79" s="84">
        <f t="shared" si="25"/>
        <v>0</v>
      </c>
      <c r="M79" s="85">
        <f t="shared" si="26"/>
        <v>0</v>
      </c>
      <c r="N79" s="83">
        <f t="shared" si="27"/>
        <v>0</v>
      </c>
      <c r="O79" s="209"/>
      <c r="Q79" s="21"/>
      <c r="R79" s="21"/>
      <c r="S79" s="21"/>
      <c r="T79" s="21"/>
      <c r="U79" s="21"/>
      <c r="V79" s="21"/>
      <c r="W79" s="21"/>
      <c r="X79" s="21"/>
      <c r="Y79" s="21"/>
      <c r="Z79" s="21"/>
      <c r="AA79" s="21"/>
      <c r="AB79" s="21"/>
      <c r="AC79" s="21"/>
      <c r="AD79" s="21"/>
      <c r="AE79" s="21"/>
      <c r="AF79" s="21"/>
      <c r="AG79" s="21"/>
      <c r="AH79" s="21"/>
    </row>
    <row r="80" spans="1:34" s="71" customFormat="1" ht="39.950000000000003" customHeight="1" outlineLevel="2" x14ac:dyDescent="0.25">
      <c r="A80" s="176" t="s">
        <v>123</v>
      </c>
      <c r="B80" s="88"/>
      <c r="C80" s="296"/>
      <c r="D80" s="179" t="s">
        <v>51</v>
      </c>
      <c r="E80" s="80" t="s">
        <v>7</v>
      </c>
      <c r="F80" s="81">
        <v>84.23</v>
      </c>
      <c r="G80" s="82"/>
      <c r="H80" s="143"/>
      <c r="I80" s="144"/>
      <c r="J80" s="144"/>
      <c r="K80" s="292">
        <f t="shared" si="24"/>
        <v>0</v>
      </c>
      <c r="L80" s="84">
        <f t="shared" si="25"/>
        <v>0</v>
      </c>
      <c r="M80" s="85">
        <f t="shared" si="26"/>
        <v>0</v>
      </c>
      <c r="N80" s="83">
        <f t="shared" si="27"/>
        <v>0</v>
      </c>
      <c r="O80" s="209"/>
      <c r="Q80" s="21"/>
      <c r="R80" s="21"/>
      <c r="S80" s="21"/>
      <c r="T80" s="21"/>
      <c r="U80" s="21"/>
      <c r="V80" s="21"/>
      <c r="W80" s="21"/>
      <c r="X80" s="21"/>
      <c r="Y80" s="21"/>
      <c r="Z80" s="21"/>
      <c r="AA80" s="21"/>
      <c r="AB80" s="21"/>
      <c r="AC80" s="21"/>
      <c r="AD80" s="21"/>
      <c r="AE80" s="21"/>
      <c r="AF80" s="21"/>
      <c r="AG80" s="21"/>
      <c r="AH80" s="21"/>
    </row>
    <row r="81" spans="1:34" s="71" customFormat="1" ht="50.25" customHeight="1" outlineLevel="2" x14ac:dyDescent="0.25">
      <c r="A81" s="176" t="s">
        <v>124</v>
      </c>
      <c r="B81" s="88"/>
      <c r="C81" s="296"/>
      <c r="D81" s="147" t="s">
        <v>243</v>
      </c>
      <c r="E81" s="80" t="s">
        <v>7</v>
      </c>
      <c r="F81" s="81">
        <f>F80</f>
        <v>84.23</v>
      </c>
      <c r="G81" s="82"/>
      <c r="H81" s="143"/>
      <c r="I81" s="144"/>
      <c r="J81" s="144"/>
      <c r="K81" s="292">
        <f t="shared" si="24"/>
        <v>0</v>
      </c>
      <c r="L81" s="84">
        <f t="shared" si="25"/>
        <v>0</v>
      </c>
      <c r="M81" s="85">
        <f t="shared" si="26"/>
        <v>0</v>
      </c>
      <c r="N81" s="83">
        <f t="shared" si="27"/>
        <v>0</v>
      </c>
      <c r="O81" s="209"/>
      <c r="Q81" s="21"/>
      <c r="R81" s="21"/>
      <c r="S81" s="21"/>
      <c r="T81" s="21"/>
      <c r="U81" s="21"/>
      <c r="V81" s="21"/>
      <c r="W81" s="21"/>
      <c r="X81" s="21"/>
      <c r="Y81" s="21"/>
      <c r="Z81" s="21"/>
      <c r="AA81" s="21"/>
      <c r="AB81" s="21"/>
      <c r="AC81" s="21"/>
      <c r="AD81" s="21"/>
      <c r="AE81" s="21"/>
      <c r="AF81" s="21"/>
      <c r="AG81" s="21"/>
      <c r="AH81" s="21"/>
    </row>
    <row r="82" spans="1:34" s="71" customFormat="1" ht="39.950000000000003" customHeight="1" outlineLevel="2" x14ac:dyDescent="0.25">
      <c r="A82" s="176" t="s">
        <v>125</v>
      </c>
      <c r="B82" s="88"/>
      <c r="C82" s="297"/>
      <c r="D82" s="145" t="s">
        <v>348</v>
      </c>
      <c r="E82" s="80" t="s">
        <v>7</v>
      </c>
      <c r="F82" s="81">
        <f>F80</f>
        <v>84.23</v>
      </c>
      <c r="G82" s="82"/>
      <c r="H82" s="143"/>
      <c r="I82" s="144"/>
      <c r="J82" s="144"/>
      <c r="K82" s="292">
        <f t="shared" si="24"/>
        <v>0</v>
      </c>
      <c r="L82" s="84">
        <f t="shared" si="25"/>
        <v>0</v>
      </c>
      <c r="M82" s="85">
        <f t="shared" si="26"/>
        <v>0</v>
      </c>
      <c r="N82" s="83">
        <f t="shared" si="27"/>
        <v>0</v>
      </c>
      <c r="O82" s="284"/>
      <c r="Q82" s="21"/>
      <c r="R82" s="21"/>
      <c r="S82" s="21"/>
      <c r="T82" s="21"/>
      <c r="U82" s="21"/>
      <c r="V82" s="21"/>
      <c r="W82" s="21"/>
      <c r="X82" s="21"/>
      <c r="Y82" s="21"/>
      <c r="Z82" s="21"/>
      <c r="AA82" s="21"/>
      <c r="AB82" s="21"/>
      <c r="AC82" s="21"/>
      <c r="AD82" s="21"/>
      <c r="AE82" s="21"/>
      <c r="AF82" s="21"/>
      <c r="AG82" s="21"/>
      <c r="AH82" s="21"/>
    </row>
    <row r="83" spans="1:34" s="71" customFormat="1" ht="39.950000000000003" customHeight="1" outlineLevel="2" x14ac:dyDescent="0.25">
      <c r="A83" s="176" t="s">
        <v>265</v>
      </c>
      <c r="B83" s="88"/>
      <c r="C83" s="295" t="s">
        <v>238</v>
      </c>
      <c r="D83" s="179" t="s">
        <v>49</v>
      </c>
      <c r="E83" s="107" t="s">
        <v>18</v>
      </c>
      <c r="F83" s="81">
        <v>501.07</v>
      </c>
      <c r="G83" s="149"/>
      <c r="H83" s="143"/>
      <c r="I83" s="144"/>
      <c r="J83" s="144"/>
      <c r="K83" s="292">
        <f t="shared" si="24"/>
        <v>0</v>
      </c>
      <c r="L83" s="84">
        <f t="shared" si="25"/>
        <v>0</v>
      </c>
      <c r="M83" s="85">
        <f t="shared" si="26"/>
        <v>0</v>
      </c>
      <c r="N83" s="83">
        <f t="shared" si="27"/>
        <v>0</v>
      </c>
      <c r="O83" s="155"/>
      <c r="Q83" s="21"/>
      <c r="R83" s="21"/>
      <c r="S83" s="21"/>
      <c r="T83" s="21"/>
      <c r="U83" s="21"/>
      <c r="V83" s="21"/>
      <c r="W83" s="21"/>
      <c r="X83" s="21"/>
      <c r="Y83" s="21"/>
      <c r="Z83" s="21"/>
      <c r="AA83" s="21"/>
      <c r="AB83" s="21"/>
      <c r="AC83" s="21"/>
      <c r="AD83" s="21"/>
      <c r="AE83" s="21"/>
      <c r="AF83" s="21"/>
      <c r="AG83" s="21"/>
      <c r="AH83" s="21"/>
    </row>
    <row r="84" spans="1:34" s="71" customFormat="1" ht="39.950000000000003" customHeight="1" outlineLevel="2" x14ac:dyDescent="0.25">
      <c r="A84" s="176" t="s">
        <v>266</v>
      </c>
      <c r="B84" s="88"/>
      <c r="C84" s="296"/>
      <c r="D84" s="179" t="s">
        <v>251</v>
      </c>
      <c r="E84" s="107" t="s">
        <v>7</v>
      </c>
      <c r="F84" s="81">
        <v>672.35</v>
      </c>
      <c r="G84" s="149"/>
      <c r="H84" s="143"/>
      <c r="I84" s="144"/>
      <c r="J84" s="144"/>
      <c r="K84" s="292">
        <f t="shared" si="24"/>
        <v>0</v>
      </c>
      <c r="L84" s="84">
        <f t="shared" si="25"/>
        <v>0</v>
      </c>
      <c r="M84" s="85">
        <f t="shared" si="26"/>
        <v>0</v>
      </c>
      <c r="N84" s="83">
        <f t="shared" si="27"/>
        <v>0</v>
      </c>
      <c r="O84" s="155"/>
      <c r="Q84" s="21"/>
      <c r="R84" s="21"/>
      <c r="S84" s="21"/>
      <c r="T84" s="21"/>
      <c r="U84" s="21"/>
      <c r="V84" s="21"/>
      <c r="W84" s="21"/>
      <c r="X84" s="21"/>
      <c r="Y84" s="21"/>
      <c r="Z84" s="21"/>
      <c r="AA84" s="21"/>
      <c r="AB84" s="21"/>
      <c r="AC84" s="21"/>
      <c r="AD84" s="21"/>
      <c r="AE84" s="21"/>
      <c r="AF84" s="21"/>
      <c r="AG84" s="21"/>
      <c r="AH84" s="21"/>
    </row>
    <row r="85" spans="1:34" s="71" customFormat="1" ht="39.950000000000003" customHeight="1" outlineLevel="2" x14ac:dyDescent="0.25">
      <c r="A85" s="176" t="s">
        <v>267</v>
      </c>
      <c r="B85" s="88"/>
      <c r="C85" s="296"/>
      <c r="D85" s="145" t="s">
        <v>242</v>
      </c>
      <c r="E85" s="107" t="s">
        <v>7</v>
      </c>
      <c r="F85" s="81">
        <f>F84</f>
        <v>672.35</v>
      </c>
      <c r="G85" s="149"/>
      <c r="H85" s="143"/>
      <c r="I85" s="144"/>
      <c r="J85" s="144"/>
      <c r="K85" s="292">
        <f t="shared" si="24"/>
        <v>0</v>
      </c>
      <c r="L85" s="84">
        <f t="shared" si="25"/>
        <v>0</v>
      </c>
      <c r="M85" s="85">
        <f t="shared" si="26"/>
        <v>0</v>
      </c>
      <c r="N85" s="83">
        <f t="shared" si="27"/>
        <v>0</v>
      </c>
      <c r="O85" s="155"/>
      <c r="Q85" s="21"/>
      <c r="R85" s="21"/>
      <c r="S85" s="21"/>
      <c r="T85" s="21"/>
      <c r="U85" s="21"/>
      <c r="V85" s="21"/>
      <c r="W85" s="21"/>
      <c r="X85" s="21"/>
      <c r="Y85" s="21"/>
      <c r="Z85" s="21"/>
      <c r="AA85" s="21"/>
      <c r="AB85" s="21"/>
      <c r="AC85" s="21"/>
      <c r="AD85" s="21"/>
      <c r="AE85" s="21"/>
      <c r="AF85" s="21"/>
      <c r="AG85" s="21"/>
      <c r="AH85" s="21"/>
    </row>
    <row r="86" spans="1:34" s="71" customFormat="1" ht="39.950000000000003" customHeight="1" outlineLevel="2" x14ac:dyDescent="0.25">
      <c r="A86" s="176" t="s">
        <v>268</v>
      </c>
      <c r="B86" s="88"/>
      <c r="C86" s="297"/>
      <c r="D86" s="145" t="s">
        <v>348</v>
      </c>
      <c r="E86" s="107" t="s">
        <v>7</v>
      </c>
      <c r="F86" s="81">
        <f>F84</f>
        <v>672.35</v>
      </c>
      <c r="G86" s="82"/>
      <c r="H86" s="143"/>
      <c r="I86" s="144"/>
      <c r="J86" s="144"/>
      <c r="K86" s="292">
        <f t="shared" si="24"/>
        <v>0</v>
      </c>
      <c r="L86" s="84">
        <f t="shared" si="25"/>
        <v>0</v>
      </c>
      <c r="M86" s="85">
        <f t="shared" si="26"/>
        <v>0</v>
      </c>
      <c r="N86" s="83">
        <f t="shared" si="27"/>
        <v>0</v>
      </c>
      <c r="O86" s="155"/>
      <c r="Q86" s="21"/>
      <c r="R86" s="21"/>
      <c r="S86" s="21"/>
      <c r="T86" s="21"/>
      <c r="U86" s="21"/>
      <c r="V86" s="21"/>
      <c r="W86" s="21"/>
      <c r="X86" s="21"/>
      <c r="Y86" s="21"/>
      <c r="Z86" s="21"/>
      <c r="AA86" s="21"/>
      <c r="AB86" s="21"/>
      <c r="AC86" s="21"/>
      <c r="AD86" s="21"/>
      <c r="AE86" s="21"/>
      <c r="AF86" s="21"/>
      <c r="AG86" s="21"/>
      <c r="AH86" s="21"/>
    </row>
    <row r="87" spans="1:34" s="71" customFormat="1" ht="39.950000000000003" customHeight="1" outlineLevel="2" x14ac:dyDescent="0.25">
      <c r="A87" s="176" t="s">
        <v>269</v>
      </c>
      <c r="B87" s="88"/>
      <c r="C87" s="295" t="s">
        <v>239</v>
      </c>
      <c r="D87" s="179" t="s">
        <v>49</v>
      </c>
      <c r="E87" s="107" t="s">
        <v>18</v>
      </c>
      <c r="F87" s="81">
        <v>132.15</v>
      </c>
      <c r="G87" s="149"/>
      <c r="H87" s="143"/>
      <c r="I87" s="144"/>
      <c r="J87" s="144"/>
      <c r="K87" s="292">
        <f t="shared" ref="K87:K93" si="36">H87+I87</f>
        <v>0</v>
      </c>
      <c r="L87" s="84">
        <f t="shared" ref="L87:L93" si="37">H87*F87</f>
        <v>0</v>
      </c>
      <c r="M87" s="85">
        <f t="shared" ref="M87:M93" si="38">I87*F87</f>
        <v>0</v>
      </c>
      <c r="N87" s="83">
        <f t="shared" ref="N87:N93" si="39">M87+L87</f>
        <v>0</v>
      </c>
      <c r="O87" s="155"/>
      <c r="Q87" s="21"/>
      <c r="R87" s="21"/>
      <c r="S87" s="21"/>
      <c r="T87" s="21"/>
      <c r="U87" s="21"/>
      <c r="V87" s="21"/>
      <c r="W87" s="21"/>
      <c r="X87" s="21"/>
      <c r="Y87" s="21"/>
      <c r="Z87" s="21"/>
      <c r="AA87" s="21"/>
      <c r="AB87" s="21"/>
      <c r="AC87" s="21"/>
      <c r="AD87" s="21"/>
      <c r="AE87" s="21"/>
      <c r="AF87" s="21"/>
      <c r="AG87" s="21"/>
      <c r="AH87" s="21"/>
    </row>
    <row r="88" spans="1:34" s="71" customFormat="1" ht="39.950000000000003" customHeight="1" outlineLevel="2" x14ac:dyDescent="0.25">
      <c r="A88" s="176" t="s">
        <v>270</v>
      </c>
      <c r="B88" s="88"/>
      <c r="C88" s="296"/>
      <c r="D88" s="179" t="s">
        <v>250</v>
      </c>
      <c r="E88" s="107" t="s">
        <v>7</v>
      </c>
      <c r="F88" s="81">
        <v>135.91</v>
      </c>
      <c r="G88" s="149"/>
      <c r="H88" s="143"/>
      <c r="I88" s="144"/>
      <c r="J88" s="144"/>
      <c r="K88" s="292">
        <f t="shared" si="36"/>
        <v>0</v>
      </c>
      <c r="L88" s="84">
        <f t="shared" si="37"/>
        <v>0</v>
      </c>
      <c r="M88" s="85">
        <f t="shared" si="38"/>
        <v>0</v>
      </c>
      <c r="N88" s="83">
        <f t="shared" si="39"/>
        <v>0</v>
      </c>
      <c r="O88" s="155"/>
      <c r="Q88" s="21"/>
      <c r="R88" s="21"/>
      <c r="S88" s="21"/>
      <c r="T88" s="21"/>
      <c r="U88" s="21"/>
      <c r="V88" s="21"/>
      <c r="W88" s="21"/>
      <c r="X88" s="21"/>
      <c r="Y88" s="21"/>
      <c r="Z88" s="21"/>
      <c r="AA88" s="21"/>
      <c r="AB88" s="21"/>
      <c r="AC88" s="21"/>
      <c r="AD88" s="21"/>
      <c r="AE88" s="21"/>
      <c r="AF88" s="21"/>
      <c r="AG88" s="21"/>
      <c r="AH88" s="21"/>
    </row>
    <row r="89" spans="1:34" s="71" customFormat="1" ht="39.950000000000003" customHeight="1" outlineLevel="2" x14ac:dyDescent="0.25">
      <c r="A89" s="176" t="s">
        <v>271</v>
      </c>
      <c r="B89" s="88"/>
      <c r="C89" s="296"/>
      <c r="D89" s="145" t="s">
        <v>242</v>
      </c>
      <c r="E89" s="107" t="s">
        <v>7</v>
      </c>
      <c r="F89" s="81">
        <f>F88</f>
        <v>135.91</v>
      </c>
      <c r="G89" s="149"/>
      <c r="H89" s="143"/>
      <c r="I89" s="144"/>
      <c r="J89" s="144"/>
      <c r="K89" s="292">
        <f t="shared" si="36"/>
        <v>0</v>
      </c>
      <c r="L89" s="84">
        <f t="shared" si="37"/>
        <v>0</v>
      </c>
      <c r="M89" s="85">
        <f t="shared" si="38"/>
        <v>0</v>
      </c>
      <c r="N89" s="83">
        <f t="shared" si="39"/>
        <v>0</v>
      </c>
      <c r="O89" s="155"/>
      <c r="Q89" s="21"/>
      <c r="R89" s="21"/>
      <c r="S89" s="21"/>
      <c r="T89" s="21"/>
      <c r="U89" s="21"/>
      <c r="V89" s="21"/>
      <c r="W89" s="21"/>
      <c r="X89" s="21"/>
      <c r="Y89" s="21"/>
      <c r="Z89" s="21"/>
      <c r="AA89" s="21"/>
      <c r="AB89" s="21"/>
      <c r="AC89" s="21"/>
      <c r="AD89" s="21"/>
      <c r="AE89" s="21"/>
      <c r="AF89" s="21"/>
      <c r="AG89" s="21"/>
      <c r="AH89" s="21"/>
    </row>
    <row r="90" spans="1:34" s="71" customFormat="1" ht="39.950000000000003" customHeight="1" outlineLevel="2" x14ac:dyDescent="0.25">
      <c r="A90" s="176" t="s">
        <v>272</v>
      </c>
      <c r="B90" s="88"/>
      <c r="C90" s="297"/>
      <c r="D90" s="145" t="s">
        <v>348</v>
      </c>
      <c r="E90" s="107" t="s">
        <v>7</v>
      </c>
      <c r="F90" s="81">
        <f>F88</f>
        <v>135.91</v>
      </c>
      <c r="G90" s="82"/>
      <c r="H90" s="143"/>
      <c r="I90" s="144"/>
      <c r="J90" s="144"/>
      <c r="K90" s="292">
        <f t="shared" si="36"/>
        <v>0</v>
      </c>
      <c r="L90" s="84">
        <f t="shared" si="37"/>
        <v>0</v>
      </c>
      <c r="M90" s="85">
        <f t="shared" si="38"/>
        <v>0</v>
      </c>
      <c r="N90" s="83">
        <f t="shared" si="39"/>
        <v>0</v>
      </c>
      <c r="O90" s="155"/>
      <c r="Q90" s="21"/>
      <c r="R90" s="21"/>
      <c r="S90" s="21"/>
      <c r="T90" s="21"/>
      <c r="U90" s="21"/>
      <c r="V90" s="21"/>
      <c r="W90" s="21"/>
      <c r="X90" s="21"/>
      <c r="Y90" s="21"/>
      <c r="Z90" s="21"/>
      <c r="AA90" s="21"/>
      <c r="AB90" s="21"/>
      <c r="AC90" s="21"/>
      <c r="AD90" s="21"/>
      <c r="AE90" s="21"/>
      <c r="AF90" s="21"/>
      <c r="AG90" s="21"/>
      <c r="AH90" s="21"/>
    </row>
    <row r="91" spans="1:34" s="71" customFormat="1" ht="39.950000000000003" customHeight="1" outlineLevel="2" x14ac:dyDescent="0.25">
      <c r="A91" s="176" t="s">
        <v>273</v>
      </c>
      <c r="B91" s="88"/>
      <c r="C91" s="295" t="s">
        <v>240</v>
      </c>
      <c r="D91" s="145" t="s">
        <v>36</v>
      </c>
      <c r="E91" s="107" t="s">
        <v>7</v>
      </c>
      <c r="F91" s="81">
        <v>25.61</v>
      </c>
      <c r="G91" s="149"/>
      <c r="H91" s="143"/>
      <c r="I91" s="144"/>
      <c r="J91" s="144"/>
      <c r="K91" s="292">
        <f t="shared" si="36"/>
        <v>0</v>
      </c>
      <c r="L91" s="84">
        <f t="shared" si="37"/>
        <v>0</v>
      </c>
      <c r="M91" s="85">
        <f t="shared" si="38"/>
        <v>0</v>
      </c>
      <c r="N91" s="83">
        <f t="shared" si="39"/>
        <v>0</v>
      </c>
      <c r="O91" s="209"/>
      <c r="Q91" s="21"/>
      <c r="R91" s="21"/>
      <c r="S91" s="21"/>
      <c r="T91" s="21"/>
      <c r="U91" s="21"/>
      <c r="V91" s="21"/>
      <c r="W91" s="21"/>
      <c r="X91" s="21"/>
      <c r="Y91" s="21"/>
      <c r="Z91" s="21"/>
      <c r="AA91" s="21"/>
      <c r="AB91" s="21"/>
      <c r="AC91" s="21"/>
      <c r="AD91" s="21"/>
      <c r="AE91" s="21"/>
      <c r="AF91" s="21"/>
      <c r="AG91" s="21"/>
      <c r="AH91" s="21"/>
    </row>
    <row r="92" spans="1:34" s="71" customFormat="1" ht="39.950000000000003" customHeight="1" outlineLevel="2" x14ac:dyDescent="0.25">
      <c r="A92" s="176" t="s">
        <v>274</v>
      </c>
      <c r="B92" s="88"/>
      <c r="C92" s="296"/>
      <c r="D92" s="145" t="s">
        <v>241</v>
      </c>
      <c r="E92" s="107" t="s">
        <v>7</v>
      </c>
      <c r="F92" s="175">
        <f>F91</f>
        <v>25.61</v>
      </c>
      <c r="G92" s="157"/>
      <c r="H92" s="180"/>
      <c r="I92" s="181"/>
      <c r="J92" s="144"/>
      <c r="K92" s="292">
        <f t="shared" si="36"/>
        <v>0</v>
      </c>
      <c r="L92" s="84">
        <f t="shared" si="37"/>
        <v>0</v>
      </c>
      <c r="M92" s="85">
        <f t="shared" si="38"/>
        <v>0</v>
      </c>
      <c r="N92" s="83">
        <f t="shared" si="39"/>
        <v>0</v>
      </c>
      <c r="O92" s="210"/>
      <c r="Q92" s="21"/>
      <c r="R92" s="21"/>
      <c r="S92" s="21"/>
      <c r="T92" s="21"/>
      <c r="U92" s="21"/>
      <c r="V92" s="21"/>
      <c r="W92" s="21"/>
      <c r="X92" s="21"/>
      <c r="Y92" s="21"/>
      <c r="Z92" s="21"/>
      <c r="AA92" s="21"/>
      <c r="AB92" s="21"/>
      <c r="AC92" s="21"/>
      <c r="AD92" s="21"/>
      <c r="AE92" s="21"/>
      <c r="AF92" s="21"/>
      <c r="AG92" s="21"/>
      <c r="AH92" s="21"/>
    </row>
    <row r="93" spans="1:34" s="71" customFormat="1" ht="39.950000000000003" customHeight="1" outlineLevel="2" x14ac:dyDescent="0.25">
      <c r="A93" s="176" t="s">
        <v>275</v>
      </c>
      <c r="B93" s="88"/>
      <c r="C93" s="297"/>
      <c r="D93" s="145" t="s">
        <v>350</v>
      </c>
      <c r="E93" s="107" t="s">
        <v>7</v>
      </c>
      <c r="F93" s="175">
        <f>F91</f>
        <v>25.61</v>
      </c>
      <c r="G93" s="157"/>
      <c r="H93" s="180"/>
      <c r="I93" s="181"/>
      <c r="J93" s="144"/>
      <c r="K93" s="292">
        <f t="shared" si="36"/>
        <v>0</v>
      </c>
      <c r="L93" s="84">
        <f t="shared" si="37"/>
        <v>0</v>
      </c>
      <c r="M93" s="85">
        <f t="shared" si="38"/>
        <v>0</v>
      </c>
      <c r="N93" s="83">
        <f t="shared" si="39"/>
        <v>0</v>
      </c>
      <c r="O93" s="210"/>
      <c r="Q93" s="21"/>
      <c r="R93" s="21"/>
      <c r="S93" s="21"/>
      <c r="T93" s="21"/>
      <c r="U93" s="21"/>
      <c r="V93" s="21"/>
      <c r="W93" s="21"/>
      <c r="X93" s="21"/>
      <c r="Y93" s="21"/>
      <c r="Z93" s="21"/>
      <c r="AA93" s="21"/>
      <c r="AB93" s="21"/>
      <c r="AC93" s="21"/>
      <c r="AD93" s="21"/>
      <c r="AE93" s="21"/>
      <c r="AF93" s="21"/>
      <c r="AG93" s="21"/>
      <c r="AH93" s="21"/>
    </row>
    <row r="94" spans="1:34" s="30" customFormat="1" ht="30" customHeight="1" outlineLevel="1" x14ac:dyDescent="0.25">
      <c r="A94" s="177" t="s">
        <v>126</v>
      </c>
      <c r="B94" s="87"/>
      <c r="C94" s="89" t="s">
        <v>37</v>
      </c>
      <c r="D94" s="128"/>
      <c r="E94" s="129"/>
      <c r="F94" s="130"/>
      <c r="G94" s="131"/>
      <c r="H94" s="132"/>
      <c r="I94" s="133"/>
      <c r="J94" s="294"/>
      <c r="K94" s="134"/>
      <c r="L94" s="135"/>
      <c r="M94" s="136"/>
      <c r="N94" s="137"/>
      <c r="O94" s="138"/>
      <c r="P94" s="66"/>
    </row>
    <row r="95" spans="1:34" s="169" customFormat="1" ht="35.1" customHeight="1" outlineLevel="2" x14ac:dyDescent="0.25">
      <c r="A95" s="176" t="s">
        <v>127</v>
      </c>
      <c r="B95" s="167"/>
      <c r="C95" s="295" t="s">
        <v>253</v>
      </c>
      <c r="D95" s="266" t="s">
        <v>386</v>
      </c>
      <c r="E95" s="107" t="s">
        <v>7</v>
      </c>
      <c r="F95" s="81">
        <v>12.65</v>
      </c>
      <c r="G95" s="285"/>
      <c r="H95" s="143"/>
      <c r="I95" s="144">
        <f>0*G95</f>
        <v>0</v>
      </c>
      <c r="J95" s="144"/>
      <c r="K95" s="292">
        <f t="shared" ref="K95:K96" si="40">H95+I95</f>
        <v>0</v>
      </c>
      <c r="L95" s="286">
        <f>(H95+I95)*F95</f>
        <v>0</v>
      </c>
      <c r="M95" s="85">
        <f>J95*F95</f>
        <v>0</v>
      </c>
      <c r="N95" s="83">
        <f>M95+L95</f>
        <v>0</v>
      </c>
      <c r="O95" s="307" t="s">
        <v>469</v>
      </c>
      <c r="P95" s="168"/>
    </row>
    <row r="96" spans="1:34" s="169" customFormat="1" ht="30" customHeight="1" outlineLevel="2" x14ac:dyDescent="0.25">
      <c r="A96" s="176" t="s">
        <v>128</v>
      </c>
      <c r="B96" s="167"/>
      <c r="C96" s="296"/>
      <c r="D96" s="266" t="s">
        <v>385</v>
      </c>
      <c r="E96" s="107" t="s">
        <v>7</v>
      </c>
      <c r="F96" s="81">
        <v>124.89</v>
      </c>
      <c r="G96" s="285"/>
      <c r="H96" s="143"/>
      <c r="I96" s="144">
        <f>0*G96</f>
        <v>0</v>
      </c>
      <c r="J96" s="144"/>
      <c r="K96" s="292">
        <f t="shared" si="40"/>
        <v>0</v>
      </c>
      <c r="L96" s="286">
        <f>(H96+I96)*F96</f>
        <v>0</v>
      </c>
      <c r="M96" s="85">
        <f>J96*F96</f>
        <v>0</v>
      </c>
      <c r="N96" s="83">
        <f>M96+L96</f>
        <v>0</v>
      </c>
      <c r="O96" s="308"/>
      <c r="P96" s="168"/>
    </row>
    <row r="97" spans="1:34" s="169" customFormat="1" ht="35.1" customHeight="1" outlineLevel="2" x14ac:dyDescent="0.25">
      <c r="A97" s="176" t="s">
        <v>129</v>
      </c>
      <c r="B97" s="167"/>
      <c r="C97" s="296"/>
      <c r="D97" s="147" t="s">
        <v>242</v>
      </c>
      <c r="E97" s="107" t="s">
        <v>7</v>
      </c>
      <c r="F97" s="81">
        <f>F96</f>
        <v>124.89</v>
      </c>
      <c r="G97" s="173"/>
      <c r="H97" s="143"/>
      <c r="I97" s="144"/>
      <c r="J97" s="144"/>
      <c r="K97" s="292">
        <f t="shared" ref="K97:K102" si="41">H97+I97</f>
        <v>0</v>
      </c>
      <c r="L97" s="84">
        <f t="shared" ref="L97:L98" si="42">H97*F97</f>
        <v>0</v>
      </c>
      <c r="M97" s="85">
        <f t="shared" ref="M97:M98" si="43">I97*F97</f>
        <v>0</v>
      </c>
      <c r="N97" s="83">
        <f t="shared" ref="N97:N98" si="44">M97+L97</f>
        <v>0</v>
      </c>
      <c r="O97" s="308"/>
      <c r="P97" s="168"/>
    </row>
    <row r="98" spans="1:34" s="169" customFormat="1" ht="35.1" customHeight="1" outlineLevel="2" x14ac:dyDescent="0.25">
      <c r="A98" s="176" t="s">
        <v>130</v>
      </c>
      <c r="B98" s="167"/>
      <c r="C98" s="296"/>
      <c r="D98" s="145" t="s">
        <v>249</v>
      </c>
      <c r="E98" s="107" t="s">
        <v>7</v>
      </c>
      <c r="F98" s="81">
        <f>F96</f>
        <v>124.89</v>
      </c>
      <c r="G98" s="173"/>
      <c r="H98" s="143"/>
      <c r="I98" s="144"/>
      <c r="J98" s="144"/>
      <c r="K98" s="292">
        <f t="shared" si="41"/>
        <v>0</v>
      </c>
      <c r="L98" s="84">
        <f t="shared" si="42"/>
        <v>0</v>
      </c>
      <c r="M98" s="85">
        <f t="shared" si="43"/>
        <v>0</v>
      </c>
      <c r="N98" s="83">
        <f t="shared" si="44"/>
        <v>0</v>
      </c>
      <c r="O98" s="309"/>
      <c r="P98" s="168"/>
    </row>
    <row r="99" spans="1:34" s="169" customFormat="1" ht="35.1" customHeight="1" outlineLevel="2" x14ac:dyDescent="0.25">
      <c r="A99" s="176" t="s">
        <v>131</v>
      </c>
      <c r="B99" s="167"/>
      <c r="C99" s="296"/>
      <c r="D99" s="266" t="s">
        <v>386</v>
      </c>
      <c r="E99" s="107" t="s">
        <v>7</v>
      </c>
      <c r="F99" s="81">
        <v>8.9600000000000009</v>
      </c>
      <c r="G99" s="285"/>
      <c r="H99" s="143"/>
      <c r="I99" s="144">
        <f>0*G99</f>
        <v>0</v>
      </c>
      <c r="J99" s="144"/>
      <c r="K99" s="292">
        <f t="shared" si="41"/>
        <v>0</v>
      </c>
      <c r="L99" s="286">
        <f>(H99+I99)*F99</f>
        <v>0</v>
      </c>
      <c r="M99" s="85">
        <f>J99*F99</f>
        <v>0</v>
      </c>
      <c r="N99" s="83">
        <f>M99+L99</f>
        <v>0</v>
      </c>
      <c r="O99" s="307" t="s">
        <v>468</v>
      </c>
      <c r="P99" s="168"/>
    </row>
    <row r="100" spans="1:34" s="169" customFormat="1" ht="30" customHeight="1" outlineLevel="2" x14ac:dyDescent="0.25">
      <c r="A100" s="176" t="s">
        <v>132</v>
      </c>
      <c r="B100" s="167"/>
      <c r="C100" s="296"/>
      <c r="D100" s="266" t="s">
        <v>385</v>
      </c>
      <c r="E100" s="107" t="s">
        <v>7</v>
      </c>
      <c r="F100" s="81">
        <v>63.24</v>
      </c>
      <c r="G100" s="285"/>
      <c r="H100" s="143"/>
      <c r="I100" s="144">
        <f>0*G100</f>
        <v>0</v>
      </c>
      <c r="J100" s="144"/>
      <c r="K100" s="292">
        <f t="shared" si="41"/>
        <v>0</v>
      </c>
      <c r="L100" s="286">
        <f>(H100+I100)*F100</f>
        <v>0</v>
      </c>
      <c r="M100" s="85">
        <f>J100*F100</f>
        <v>0</v>
      </c>
      <c r="N100" s="83">
        <f>M100+L100</f>
        <v>0</v>
      </c>
      <c r="O100" s="309"/>
      <c r="P100" s="168"/>
    </row>
    <row r="101" spans="1:34" s="169" customFormat="1" ht="35.1" customHeight="1" outlineLevel="2" x14ac:dyDescent="0.25">
      <c r="A101" s="176" t="s">
        <v>133</v>
      </c>
      <c r="B101" s="167"/>
      <c r="C101" s="296"/>
      <c r="D101" s="266" t="s">
        <v>386</v>
      </c>
      <c r="E101" s="107" t="s">
        <v>7</v>
      </c>
      <c r="F101" s="81">
        <v>6.69</v>
      </c>
      <c r="G101" s="285"/>
      <c r="H101" s="143"/>
      <c r="I101" s="144">
        <f>0*G101</f>
        <v>0</v>
      </c>
      <c r="J101" s="144"/>
      <c r="K101" s="292">
        <f t="shared" si="41"/>
        <v>0</v>
      </c>
      <c r="L101" s="286">
        <f>(H101+I101)*F101</f>
        <v>0</v>
      </c>
      <c r="M101" s="85">
        <f>J101*F101</f>
        <v>0</v>
      </c>
      <c r="N101" s="83">
        <f>M101+L101</f>
        <v>0</v>
      </c>
      <c r="O101" s="307" t="s">
        <v>467</v>
      </c>
      <c r="P101" s="168"/>
    </row>
    <row r="102" spans="1:34" s="169" customFormat="1" ht="30" customHeight="1" outlineLevel="2" x14ac:dyDescent="0.25">
      <c r="A102" s="176" t="s">
        <v>134</v>
      </c>
      <c r="B102" s="167"/>
      <c r="C102" s="296"/>
      <c r="D102" s="266" t="s">
        <v>385</v>
      </c>
      <c r="E102" s="107" t="s">
        <v>7</v>
      </c>
      <c r="F102" s="81">
        <v>62.42</v>
      </c>
      <c r="G102" s="285"/>
      <c r="H102" s="143"/>
      <c r="I102" s="144">
        <f>0*G102</f>
        <v>0</v>
      </c>
      <c r="J102" s="144"/>
      <c r="K102" s="292">
        <f t="shared" si="41"/>
        <v>0</v>
      </c>
      <c r="L102" s="286">
        <f>(H102+I102)*F102</f>
        <v>0</v>
      </c>
      <c r="M102" s="85">
        <f>J102*F102</f>
        <v>0</v>
      </c>
      <c r="N102" s="83">
        <f>M102+L102</f>
        <v>0</v>
      </c>
      <c r="O102" s="308"/>
      <c r="P102" s="168"/>
    </row>
    <row r="103" spans="1:34" s="169" customFormat="1" ht="36.75" customHeight="1" outlineLevel="2" x14ac:dyDescent="0.25">
      <c r="A103" s="176" t="s">
        <v>135</v>
      </c>
      <c r="B103" s="167"/>
      <c r="C103" s="296"/>
      <c r="D103" s="145" t="s">
        <v>242</v>
      </c>
      <c r="E103" s="107" t="s">
        <v>7</v>
      </c>
      <c r="F103" s="81">
        <f>F102</f>
        <v>62.42</v>
      </c>
      <c r="G103" s="173"/>
      <c r="H103" s="143"/>
      <c r="I103" s="144"/>
      <c r="J103" s="144"/>
      <c r="K103" s="292">
        <f t="shared" ref="K103:K106" si="45">H103+I103</f>
        <v>0</v>
      </c>
      <c r="L103" s="84">
        <f t="shared" ref="L103:L106" si="46">H103*F103</f>
        <v>0</v>
      </c>
      <c r="M103" s="85">
        <f t="shared" ref="M103:M106" si="47">I103*F103</f>
        <v>0</v>
      </c>
      <c r="N103" s="83">
        <f t="shared" ref="N103:N106" si="48">M103+L103</f>
        <v>0</v>
      </c>
      <c r="O103" s="308"/>
      <c r="P103" s="168"/>
    </row>
    <row r="104" spans="1:34" s="169" customFormat="1" ht="35.1" customHeight="1" outlineLevel="2" x14ac:dyDescent="0.25">
      <c r="A104" s="176" t="s">
        <v>136</v>
      </c>
      <c r="B104" s="167"/>
      <c r="C104" s="296"/>
      <c r="D104" s="145" t="s">
        <v>245</v>
      </c>
      <c r="E104" s="107" t="s">
        <v>7</v>
      </c>
      <c r="F104" s="81">
        <f>F102</f>
        <v>62.42</v>
      </c>
      <c r="G104" s="173"/>
      <c r="H104" s="143"/>
      <c r="I104" s="144"/>
      <c r="J104" s="144"/>
      <c r="K104" s="292">
        <f t="shared" si="45"/>
        <v>0</v>
      </c>
      <c r="L104" s="84">
        <f t="shared" si="46"/>
        <v>0</v>
      </c>
      <c r="M104" s="85">
        <f t="shared" si="47"/>
        <v>0</v>
      </c>
      <c r="N104" s="83">
        <f t="shared" si="48"/>
        <v>0</v>
      </c>
      <c r="O104" s="309"/>
      <c r="P104" s="168"/>
    </row>
    <row r="105" spans="1:34" s="169" customFormat="1" ht="35.25" customHeight="1" outlineLevel="2" x14ac:dyDescent="0.25">
      <c r="A105" s="176" t="s">
        <v>137</v>
      </c>
      <c r="B105" s="167"/>
      <c r="C105" s="296"/>
      <c r="D105" s="266" t="s">
        <v>386</v>
      </c>
      <c r="E105" s="107" t="s">
        <v>7</v>
      </c>
      <c r="F105" s="81">
        <v>8.86</v>
      </c>
      <c r="G105" s="285"/>
      <c r="H105" s="143"/>
      <c r="I105" s="144">
        <f>0*G105</f>
        <v>0</v>
      </c>
      <c r="J105" s="144"/>
      <c r="K105" s="292">
        <f t="shared" si="45"/>
        <v>0</v>
      </c>
      <c r="L105" s="286">
        <f>(H105+I105)*F105</f>
        <v>0</v>
      </c>
      <c r="M105" s="85">
        <f>J105*F105</f>
        <v>0</v>
      </c>
      <c r="N105" s="83">
        <f>M105+L105</f>
        <v>0</v>
      </c>
      <c r="O105" s="307" t="s">
        <v>466</v>
      </c>
      <c r="P105" s="168"/>
    </row>
    <row r="106" spans="1:34" s="169" customFormat="1" ht="35.25" customHeight="1" outlineLevel="2" x14ac:dyDescent="0.25">
      <c r="A106" s="176" t="s">
        <v>489</v>
      </c>
      <c r="B106" s="167"/>
      <c r="C106" s="296"/>
      <c r="D106" s="224" t="s">
        <v>57</v>
      </c>
      <c r="E106" s="107" t="s">
        <v>7</v>
      </c>
      <c r="F106" s="175">
        <v>91.37</v>
      </c>
      <c r="G106" s="173"/>
      <c r="H106" s="180"/>
      <c r="I106" s="181"/>
      <c r="J106" s="144"/>
      <c r="K106" s="292">
        <f t="shared" si="45"/>
        <v>0</v>
      </c>
      <c r="L106" s="84">
        <f t="shared" si="46"/>
        <v>0</v>
      </c>
      <c r="M106" s="85">
        <f t="shared" si="47"/>
        <v>0</v>
      </c>
      <c r="N106" s="83">
        <f t="shared" si="48"/>
        <v>0</v>
      </c>
      <c r="O106" s="309"/>
      <c r="P106" s="168"/>
    </row>
    <row r="107" spans="1:34" s="30" customFormat="1" ht="30" customHeight="1" x14ac:dyDescent="0.2">
      <c r="A107" s="139" t="s">
        <v>138</v>
      </c>
      <c r="B107" s="99"/>
      <c r="C107" s="118" t="s">
        <v>15</v>
      </c>
      <c r="D107" s="101"/>
      <c r="E107" s="108" t="s">
        <v>7</v>
      </c>
      <c r="F107" s="109">
        <f>F109+F112+F116+F120+F121+F124+F127+F130+F131+F134+F135+F139+F142+F145+F146+F149+F152+F155+F156+F159+F160+F164</f>
        <v>9285.39</v>
      </c>
      <c r="G107" s="110"/>
      <c r="H107" s="124"/>
      <c r="I107" s="125"/>
      <c r="J107" s="193"/>
      <c r="K107" s="159"/>
      <c r="L107" s="113">
        <f>SUM(L109:L166)</f>
        <v>0</v>
      </c>
      <c r="M107" s="116">
        <f>SUM(M109:M166)</f>
        <v>0</v>
      </c>
      <c r="N107" s="115">
        <f>L107+M107</f>
        <v>0</v>
      </c>
      <c r="O107" s="127"/>
      <c r="P107" s="66"/>
    </row>
    <row r="108" spans="1:34" s="30" customFormat="1" ht="30" customHeight="1" outlineLevel="1" x14ac:dyDescent="0.25">
      <c r="A108" s="177" t="s">
        <v>31</v>
      </c>
      <c r="B108" s="87"/>
      <c r="C108" s="89" t="s">
        <v>383</v>
      </c>
      <c r="D108" s="90"/>
      <c r="E108" s="91"/>
      <c r="F108" s="92"/>
      <c r="G108" s="93"/>
      <c r="H108" s="94"/>
      <c r="I108" s="95"/>
      <c r="J108" s="293"/>
      <c r="K108" s="96"/>
      <c r="L108" s="140"/>
      <c r="M108" s="97"/>
      <c r="N108" s="98"/>
      <c r="O108" s="142"/>
      <c r="P108" s="66"/>
    </row>
    <row r="109" spans="1:34" ht="35.1" customHeight="1" outlineLevel="2" x14ac:dyDescent="0.25">
      <c r="A109" s="176" t="s">
        <v>32</v>
      </c>
      <c r="B109" s="106"/>
      <c r="C109" s="295" t="s">
        <v>276</v>
      </c>
      <c r="D109" s="206" t="s">
        <v>29</v>
      </c>
      <c r="E109" s="106" t="s">
        <v>7</v>
      </c>
      <c r="F109" s="81">
        <v>625.44000000000005</v>
      </c>
      <c r="G109" s="82"/>
      <c r="H109" s="143"/>
      <c r="I109" s="144"/>
      <c r="J109" s="144"/>
      <c r="K109" s="292">
        <f t="shared" ref="K109:K110" si="49">H109+I109</f>
        <v>0</v>
      </c>
      <c r="L109" s="84">
        <f t="shared" ref="L109:L110" si="50">H109*F109</f>
        <v>0</v>
      </c>
      <c r="M109" s="85">
        <f t="shared" ref="M109:M110" si="51">I109*F109</f>
        <v>0</v>
      </c>
      <c r="N109" s="83">
        <f t="shared" ref="N109:N110" si="52">M109+L109</f>
        <v>0</v>
      </c>
      <c r="O109" s="210"/>
      <c r="P109" s="152"/>
      <c r="Q109" s="25"/>
      <c r="R109" s="25"/>
      <c r="S109" s="25"/>
      <c r="T109" s="25"/>
      <c r="U109" s="25"/>
      <c r="V109" s="25"/>
      <c r="W109" s="25"/>
      <c r="X109" s="25"/>
      <c r="Y109" s="25"/>
      <c r="Z109" s="25"/>
      <c r="AA109" s="25"/>
      <c r="AB109" s="25"/>
      <c r="AC109" s="25"/>
      <c r="AD109" s="25"/>
      <c r="AE109" s="25"/>
      <c r="AF109" s="25"/>
      <c r="AG109" s="25"/>
      <c r="AH109" s="25"/>
    </row>
    <row r="110" spans="1:34" ht="35.1" customHeight="1" outlineLevel="2" x14ac:dyDescent="0.25">
      <c r="A110" s="176" t="s">
        <v>411</v>
      </c>
      <c r="B110" s="106"/>
      <c r="C110" s="297"/>
      <c r="D110" s="273" t="s">
        <v>391</v>
      </c>
      <c r="E110" s="106" t="s">
        <v>7</v>
      </c>
      <c r="F110" s="81">
        <f>F109</f>
        <v>625.44000000000005</v>
      </c>
      <c r="G110" s="165"/>
      <c r="H110" s="143"/>
      <c r="I110" s="144"/>
      <c r="J110" s="144"/>
      <c r="K110" s="292">
        <f t="shared" si="49"/>
        <v>0</v>
      </c>
      <c r="L110" s="84">
        <f t="shared" si="50"/>
        <v>0</v>
      </c>
      <c r="M110" s="85">
        <f t="shared" si="51"/>
        <v>0</v>
      </c>
      <c r="N110" s="83">
        <f t="shared" si="52"/>
        <v>0</v>
      </c>
      <c r="O110" s="210"/>
      <c r="P110" s="152"/>
      <c r="Q110" s="25"/>
      <c r="R110" s="25"/>
      <c r="S110" s="25"/>
      <c r="T110" s="25"/>
      <c r="U110" s="25"/>
      <c r="V110" s="25"/>
      <c r="W110" s="25"/>
      <c r="X110" s="25"/>
      <c r="Y110" s="25"/>
      <c r="Z110" s="25"/>
      <c r="AA110" s="25"/>
      <c r="AB110" s="25"/>
      <c r="AC110" s="25"/>
      <c r="AD110" s="25"/>
      <c r="AE110" s="25"/>
      <c r="AF110" s="25"/>
      <c r="AG110" s="25"/>
      <c r="AH110" s="25"/>
    </row>
    <row r="111" spans="1:34" s="30" customFormat="1" ht="30" customHeight="1" outlineLevel="1" x14ac:dyDescent="0.25">
      <c r="A111" s="177" t="s">
        <v>33</v>
      </c>
      <c r="B111" s="87"/>
      <c r="C111" s="89" t="s">
        <v>17</v>
      </c>
      <c r="D111" s="90"/>
      <c r="E111" s="91"/>
      <c r="F111" s="92"/>
      <c r="G111" s="93"/>
      <c r="H111" s="132"/>
      <c r="I111" s="133"/>
      <c r="J111" s="294"/>
      <c r="K111" s="134"/>
      <c r="L111" s="135"/>
      <c r="M111" s="136"/>
      <c r="N111" s="137"/>
      <c r="O111" s="138"/>
      <c r="P111" s="274"/>
    </row>
    <row r="112" spans="1:34" ht="39.950000000000003" customHeight="1" outlineLevel="2" x14ac:dyDescent="0.25">
      <c r="A112" s="176" t="s">
        <v>34</v>
      </c>
      <c r="B112" s="106"/>
      <c r="C112" s="295" t="s">
        <v>495</v>
      </c>
      <c r="D112" s="182" t="s">
        <v>52</v>
      </c>
      <c r="E112" s="106" t="s">
        <v>7</v>
      </c>
      <c r="F112" s="81">
        <v>1810.1</v>
      </c>
      <c r="G112" s="82"/>
      <c r="H112" s="143"/>
      <c r="I112" s="144"/>
      <c r="J112" s="144"/>
      <c r="K112" s="292">
        <f t="shared" ref="K112:K137" si="53">H112+I112</f>
        <v>0</v>
      </c>
      <c r="L112" s="84">
        <f t="shared" ref="L112:L137" si="54">H112*F112</f>
        <v>0</v>
      </c>
      <c r="M112" s="85">
        <f t="shared" ref="M112:M137" si="55">I112*F112</f>
        <v>0</v>
      </c>
      <c r="N112" s="83">
        <f t="shared" ref="N112:N137" si="56">M112+L112</f>
        <v>0</v>
      </c>
      <c r="O112" s="213"/>
      <c r="P112" s="288"/>
      <c r="Q112" s="25"/>
      <c r="R112" s="25"/>
      <c r="S112" s="25"/>
      <c r="T112" s="25"/>
      <c r="U112" s="25"/>
      <c r="V112" s="25"/>
      <c r="W112" s="25"/>
      <c r="X112" s="25"/>
      <c r="Y112" s="25"/>
      <c r="Z112" s="25"/>
      <c r="AA112" s="25"/>
      <c r="AB112" s="25"/>
      <c r="AC112" s="25"/>
      <c r="AD112" s="25"/>
      <c r="AE112" s="25"/>
      <c r="AF112" s="25"/>
      <c r="AG112" s="25"/>
      <c r="AH112" s="25"/>
    </row>
    <row r="113" spans="1:34" ht="39.950000000000003" customHeight="1" outlineLevel="2" x14ac:dyDescent="0.25">
      <c r="A113" s="176" t="s">
        <v>35</v>
      </c>
      <c r="B113" s="106"/>
      <c r="C113" s="296"/>
      <c r="D113" s="273" t="s">
        <v>405</v>
      </c>
      <c r="E113" s="106" t="s">
        <v>7</v>
      </c>
      <c r="F113" s="81">
        <v>1748.11</v>
      </c>
      <c r="G113" s="172"/>
      <c r="H113" s="143"/>
      <c r="I113" s="144"/>
      <c r="J113" s="144"/>
      <c r="K113" s="292">
        <f t="shared" si="53"/>
        <v>0</v>
      </c>
      <c r="L113" s="84">
        <f t="shared" si="54"/>
        <v>0</v>
      </c>
      <c r="M113" s="85">
        <f t="shared" si="55"/>
        <v>0</v>
      </c>
      <c r="N113" s="83">
        <f t="shared" si="56"/>
        <v>0</v>
      </c>
      <c r="O113" s="213"/>
      <c r="P113" s="152"/>
      <c r="Q113" s="25"/>
      <c r="R113" s="25"/>
      <c r="S113" s="25"/>
      <c r="T113" s="25"/>
      <c r="U113" s="25"/>
      <c r="V113" s="25"/>
      <c r="W113" s="25"/>
      <c r="X113" s="25"/>
      <c r="Y113" s="25"/>
      <c r="Z113" s="25"/>
      <c r="AA113" s="25"/>
      <c r="AB113" s="25"/>
      <c r="AC113" s="25"/>
      <c r="AD113" s="25"/>
      <c r="AE113" s="25"/>
      <c r="AF113" s="25"/>
      <c r="AG113" s="25"/>
      <c r="AH113" s="25"/>
    </row>
    <row r="114" spans="1:34" ht="39.950000000000003" customHeight="1" outlineLevel="2" x14ac:dyDescent="0.25">
      <c r="A114" s="176" t="s">
        <v>412</v>
      </c>
      <c r="B114" s="106"/>
      <c r="C114" s="296"/>
      <c r="D114" s="103" t="s">
        <v>63</v>
      </c>
      <c r="E114" s="106" t="s">
        <v>7</v>
      </c>
      <c r="F114" s="81">
        <v>8.76</v>
      </c>
      <c r="G114" s="149"/>
      <c r="H114" s="143"/>
      <c r="I114" s="144"/>
      <c r="J114" s="144"/>
      <c r="K114" s="292">
        <f t="shared" si="53"/>
        <v>0</v>
      </c>
      <c r="L114" s="84">
        <f t="shared" si="54"/>
        <v>0</v>
      </c>
      <c r="M114" s="85">
        <f t="shared" si="55"/>
        <v>0</v>
      </c>
      <c r="N114" s="83">
        <f t="shared" si="56"/>
        <v>0</v>
      </c>
      <c r="O114" s="213" t="s">
        <v>394</v>
      </c>
      <c r="P114" s="158"/>
      <c r="Q114" s="25"/>
      <c r="R114" s="25"/>
      <c r="S114" s="25"/>
      <c r="T114" s="25"/>
      <c r="U114" s="25"/>
      <c r="V114" s="25"/>
      <c r="W114" s="25"/>
      <c r="X114" s="25"/>
      <c r="Y114" s="25"/>
      <c r="Z114" s="25"/>
      <c r="AA114" s="25"/>
      <c r="AB114" s="25"/>
      <c r="AC114" s="25"/>
      <c r="AD114" s="25"/>
      <c r="AE114" s="25"/>
      <c r="AF114" s="25"/>
      <c r="AG114" s="25"/>
      <c r="AH114" s="25"/>
    </row>
    <row r="115" spans="1:34" ht="39.950000000000003" customHeight="1" outlineLevel="2" x14ac:dyDescent="0.25">
      <c r="A115" s="176" t="s">
        <v>413</v>
      </c>
      <c r="B115" s="106"/>
      <c r="C115" s="296"/>
      <c r="D115" s="103" t="s">
        <v>53</v>
      </c>
      <c r="E115" s="106" t="s">
        <v>7</v>
      </c>
      <c r="F115" s="81">
        <v>89.67</v>
      </c>
      <c r="G115" s="149"/>
      <c r="H115" s="143"/>
      <c r="I115" s="144"/>
      <c r="J115" s="144"/>
      <c r="K115" s="292">
        <f t="shared" si="53"/>
        <v>0</v>
      </c>
      <c r="L115" s="84">
        <f t="shared" si="54"/>
        <v>0</v>
      </c>
      <c r="M115" s="85">
        <f t="shared" si="55"/>
        <v>0</v>
      </c>
      <c r="N115" s="83">
        <f t="shared" si="56"/>
        <v>0</v>
      </c>
      <c r="O115" s="213" t="s">
        <v>392</v>
      </c>
      <c r="P115" s="158"/>
      <c r="Q115" s="25"/>
      <c r="R115" s="25"/>
      <c r="S115" s="25"/>
      <c r="T115" s="25"/>
      <c r="U115" s="25"/>
      <c r="V115" s="25"/>
      <c r="W115" s="25"/>
      <c r="X115" s="25"/>
      <c r="Y115" s="25"/>
      <c r="Z115" s="25"/>
      <c r="AA115" s="25"/>
      <c r="AB115" s="25"/>
      <c r="AC115" s="25"/>
      <c r="AD115" s="25"/>
      <c r="AE115" s="25"/>
      <c r="AF115" s="25"/>
      <c r="AG115" s="25"/>
      <c r="AH115" s="25"/>
    </row>
    <row r="116" spans="1:34" s="29" customFormat="1" ht="39.950000000000003" customHeight="1" outlineLevel="2" x14ac:dyDescent="0.25">
      <c r="A116" s="176" t="s">
        <v>414</v>
      </c>
      <c r="B116" s="106"/>
      <c r="C116" s="302" t="s">
        <v>382</v>
      </c>
      <c r="D116" s="182" t="s">
        <v>52</v>
      </c>
      <c r="E116" s="106" t="s">
        <v>7</v>
      </c>
      <c r="F116" s="81">
        <v>136.99</v>
      </c>
      <c r="G116" s="149"/>
      <c r="H116" s="143"/>
      <c r="I116" s="144"/>
      <c r="J116" s="144"/>
      <c r="K116" s="292">
        <f t="shared" si="53"/>
        <v>0</v>
      </c>
      <c r="L116" s="84">
        <f t="shared" si="54"/>
        <v>0</v>
      </c>
      <c r="M116" s="85">
        <f t="shared" si="55"/>
        <v>0</v>
      </c>
      <c r="N116" s="83">
        <f t="shared" si="56"/>
        <v>0</v>
      </c>
      <c r="O116" s="208"/>
      <c r="P116" s="153"/>
      <c r="Q116" s="31"/>
      <c r="R116" s="31"/>
      <c r="S116" s="31"/>
      <c r="T116" s="31"/>
      <c r="U116" s="31"/>
      <c r="V116" s="31"/>
      <c r="W116" s="31"/>
      <c r="X116" s="31"/>
      <c r="Y116" s="31"/>
      <c r="Z116" s="31"/>
      <c r="AA116" s="31"/>
      <c r="AB116" s="31"/>
      <c r="AC116" s="31"/>
      <c r="AD116" s="31"/>
      <c r="AE116" s="31"/>
      <c r="AF116" s="31"/>
      <c r="AG116" s="31"/>
      <c r="AH116" s="31"/>
    </row>
    <row r="117" spans="1:34" s="63" customFormat="1" ht="39.950000000000003" customHeight="1" outlineLevel="2" x14ac:dyDescent="0.25">
      <c r="A117" s="176" t="s">
        <v>139</v>
      </c>
      <c r="B117" s="106"/>
      <c r="C117" s="302"/>
      <c r="D117" s="273" t="s">
        <v>405</v>
      </c>
      <c r="E117" s="106" t="s">
        <v>7</v>
      </c>
      <c r="F117" s="81">
        <v>46.09</v>
      </c>
      <c r="G117" s="82"/>
      <c r="H117" s="143"/>
      <c r="I117" s="144"/>
      <c r="J117" s="144"/>
      <c r="K117" s="292">
        <f t="shared" si="53"/>
        <v>0</v>
      </c>
      <c r="L117" s="84">
        <f t="shared" si="54"/>
        <v>0</v>
      </c>
      <c r="M117" s="85">
        <f t="shared" si="55"/>
        <v>0</v>
      </c>
      <c r="N117" s="83">
        <f t="shared" si="56"/>
        <v>0</v>
      </c>
      <c r="O117" s="208"/>
      <c r="P117" s="154"/>
      <c r="Q117" s="151"/>
      <c r="R117" s="151"/>
      <c r="S117" s="151"/>
      <c r="T117" s="151"/>
      <c r="U117" s="151"/>
      <c r="V117" s="151"/>
      <c r="W117" s="151"/>
      <c r="X117" s="151"/>
      <c r="Y117" s="151"/>
      <c r="Z117" s="151"/>
      <c r="AA117" s="151"/>
      <c r="AB117" s="151"/>
      <c r="AC117" s="151"/>
      <c r="AD117" s="151"/>
      <c r="AE117" s="151"/>
      <c r="AF117" s="151"/>
      <c r="AG117" s="151"/>
      <c r="AH117" s="151"/>
    </row>
    <row r="118" spans="1:34" ht="39.950000000000003" customHeight="1" outlineLevel="2" x14ac:dyDescent="0.25">
      <c r="A118" s="176" t="s">
        <v>140</v>
      </c>
      <c r="B118" s="102"/>
      <c r="C118" s="302"/>
      <c r="D118" s="206" t="s">
        <v>62</v>
      </c>
      <c r="E118" s="106" t="s">
        <v>7</v>
      </c>
      <c r="F118" s="81">
        <v>98.77</v>
      </c>
      <c r="G118" s="149"/>
      <c r="H118" s="143"/>
      <c r="I118" s="144"/>
      <c r="J118" s="144"/>
      <c r="K118" s="292">
        <f t="shared" si="53"/>
        <v>0</v>
      </c>
      <c r="L118" s="84">
        <f t="shared" si="54"/>
        <v>0</v>
      </c>
      <c r="M118" s="85">
        <f t="shared" si="55"/>
        <v>0</v>
      </c>
      <c r="N118" s="83">
        <f t="shared" si="56"/>
        <v>0</v>
      </c>
      <c r="O118" s="214"/>
      <c r="P118" s="153"/>
      <c r="Q118" s="25"/>
      <c r="R118" s="25"/>
      <c r="S118" s="25"/>
      <c r="T118" s="25"/>
      <c r="U118" s="25"/>
      <c r="V118" s="25"/>
      <c r="W118" s="25"/>
      <c r="X118" s="25"/>
      <c r="Y118" s="25"/>
      <c r="Z118" s="25"/>
      <c r="AA118" s="25"/>
      <c r="AB118" s="25"/>
      <c r="AC118" s="25"/>
      <c r="AD118" s="25"/>
      <c r="AE118" s="25"/>
      <c r="AF118" s="25"/>
      <c r="AG118" s="25"/>
      <c r="AH118" s="25"/>
    </row>
    <row r="119" spans="1:34" ht="39.950000000000003" customHeight="1" outlineLevel="2" x14ac:dyDescent="0.25">
      <c r="A119" s="176" t="s">
        <v>141</v>
      </c>
      <c r="B119" s="106"/>
      <c r="C119" s="302"/>
      <c r="D119" s="103" t="s">
        <v>54</v>
      </c>
      <c r="E119" s="106" t="s">
        <v>7</v>
      </c>
      <c r="F119" s="81">
        <f>F118</f>
        <v>98.77</v>
      </c>
      <c r="G119" s="149"/>
      <c r="H119" s="143"/>
      <c r="I119" s="144"/>
      <c r="J119" s="144"/>
      <c r="K119" s="292">
        <f t="shared" si="53"/>
        <v>0</v>
      </c>
      <c r="L119" s="84">
        <f t="shared" si="54"/>
        <v>0</v>
      </c>
      <c r="M119" s="85">
        <f t="shared" si="55"/>
        <v>0</v>
      </c>
      <c r="N119" s="83">
        <f t="shared" si="56"/>
        <v>0</v>
      </c>
      <c r="O119" s="214"/>
      <c r="P119" s="153"/>
      <c r="Q119" s="25"/>
      <c r="R119" s="25"/>
      <c r="S119" s="25"/>
      <c r="T119" s="25"/>
      <c r="U119" s="25"/>
      <c r="V119" s="25"/>
      <c r="W119" s="25"/>
      <c r="X119" s="25"/>
      <c r="Y119" s="25"/>
      <c r="Z119" s="25"/>
      <c r="AA119" s="25"/>
      <c r="AB119" s="25"/>
      <c r="AC119" s="25"/>
      <c r="AD119" s="25"/>
      <c r="AE119" s="25"/>
      <c r="AF119" s="25"/>
      <c r="AG119" s="25"/>
      <c r="AH119" s="25"/>
    </row>
    <row r="120" spans="1:34" ht="39.950000000000003" customHeight="1" outlineLevel="2" x14ac:dyDescent="0.25">
      <c r="A120" s="176" t="s">
        <v>142</v>
      </c>
      <c r="B120" s="106"/>
      <c r="C120" s="295" t="s">
        <v>493</v>
      </c>
      <c r="D120" s="182" t="s">
        <v>52</v>
      </c>
      <c r="E120" s="106" t="s">
        <v>7</v>
      </c>
      <c r="F120" s="81">
        <v>286.39</v>
      </c>
      <c r="G120" s="82"/>
      <c r="H120" s="143"/>
      <c r="I120" s="144"/>
      <c r="J120" s="144"/>
      <c r="K120" s="292">
        <f t="shared" ref="K120:K124" si="57">H120+I120</f>
        <v>0</v>
      </c>
      <c r="L120" s="84">
        <f t="shared" ref="L120:L123" si="58">H120*F120</f>
        <v>0</v>
      </c>
      <c r="M120" s="85">
        <f t="shared" ref="M120:M123" si="59">I120*F120</f>
        <v>0</v>
      </c>
      <c r="N120" s="83">
        <f t="shared" ref="N120:N123" si="60">M120+L120</f>
        <v>0</v>
      </c>
      <c r="O120" s="213"/>
      <c r="P120" s="153"/>
      <c r="Q120" s="25"/>
      <c r="R120" s="25"/>
      <c r="S120" s="25"/>
      <c r="T120" s="25"/>
      <c r="U120" s="25"/>
      <c r="V120" s="25"/>
      <c r="W120" s="25"/>
      <c r="X120" s="25"/>
      <c r="Y120" s="25"/>
      <c r="Z120" s="25"/>
      <c r="AA120" s="25"/>
      <c r="AB120" s="25"/>
      <c r="AC120" s="25"/>
      <c r="AD120" s="25"/>
      <c r="AE120" s="25"/>
      <c r="AF120" s="25"/>
      <c r="AG120" s="25"/>
      <c r="AH120" s="25"/>
    </row>
    <row r="121" spans="1:34" ht="60.75" customHeight="1" outlineLevel="2" x14ac:dyDescent="0.25">
      <c r="A121" s="176" t="s">
        <v>143</v>
      </c>
      <c r="B121" s="106"/>
      <c r="C121" s="296"/>
      <c r="D121" s="182" t="s">
        <v>64</v>
      </c>
      <c r="E121" s="107" t="s">
        <v>7</v>
      </c>
      <c r="F121" s="175">
        <v>3.84</v>
      </c>
      <c r="G121" s="285"/>
      <c r="H121" s="143"/>
      <c r="I121" s="144">
        <f>0*G121</f>
        <v>0</v>
      </c>
      <c r="J121" s="144"/>
      <c r="K121" s="292">
        <f t="shared" si="57"/>
        <v>0</v>
      </c>
      <c r="L121" s="286">
        <f>(H121+I121)*F121</f>
        <v>0</v>
      </c>
      <c r="M121" s="85">
        <f>J121*F121</f>
        <v>0</v>
      </c>
      <c r="N121" s="83">
        <f>M121+L121</f>
        <v>0</v>
      </c>
      <c r="O121" s="212" t="s">
        <v>494</v>
      </c>
      <c r="P121" s="153"/>
      <c r="Q121" s="25"/>
      <c r="R121" s="25"/>
      <c r="S121" s="25"/>
      <c r="T121" s="25"/>
      <c r="U121" s="25"/>
      <c r="V121" s="25"/>
      <c r="W121" s="25"/>
      <c r="X121" s="25"/>
      <c r="Y121" s="25"/>
      <c r="Z121" s="25"/>
      <c r="AA121" s="25"/>
      <c r="AB121" s="25"/>
      <c r="AC121" s="25"/>
      <c r="AD121" s="25"/>
      <c r="AE121" s="25"/>
      <c r="AF121" s="25"/>
      <c r="AG121" s="25"/>
      <c r="AH121" s="25"/>
    </row>
    <row r="122" spans="1:34" ht="39.950000000000003" customHeight="1" outlineLevel="2" x14ac:dyDescent="0.25">
      <c r="A122" s="176" t="s">
        <v>144</v>
      </c>
      <c r="B122" s="106"/>
      <c r="C122" s="296"/>
      <c r="D122" s="273" t="s">
        <v>405</v>
      </c>
      <c r="E122" s="106" t="s">
        <v>7</v>
      </c>
      <c r="F122" s="81">
        <v>287.06</v>
      </c>
      <c r="G122" s="172"/>
      <c r="H122" s="143"/>
      <c r="I122" s="144"/>
      <c r="J122" s="144"/>
      <c r="K122" s="292">
        <f t="shared" si="57"/>
        <v>0</v>
      </c>
      <c r="L122" s="84">
        <f t="shared" si="58"/>
        <v>0</v>
      </c>
      <c r="M122" s="85">
        <f t="shared" si="59"/>
        <v>0</v>
      </c>
      <c r="N122" s="83">
        <f t="shared" si="60"/>
        <v>0</v>
      </c>
      <c r="O122" s="210"/>
      <c r="P122" s="153"/>
      <c r="Q122" s="25"/>
      <c r="R122" s="25"/>
      <c r="S122" s="25"/>
      <c r="T122" s="25"/>
      <c r="U122" s="25"/>
      <c r="V122" s="25"/>
      <c r="W122" s="25"/>
      <c r="X122" s="25"/>
      <c r="Y122" s="25"/>
      <c r="Z122" s="25"/>
      <c r="AA122" s="25"/>
      <c r="AB122" s="25"/>
      <c r="AC122" s="25"/>
      <c r="AD122" s="25"/>
      <c r="AE122" s="25"/>
      <c r="AF122" s="25"/>
      <c r="AG122" s="25"/>
      <c r="AH122" s="25"/>
    </row>
    <row r="123" spans="1:34" ht="39.950000000000003" customHeight="1" outlineLevel="2" x14ac:dyDescent="0.25">
      <c r="A123" s="176" t="s">
        <v>145</v>
      </c>
      <c r="B123" s="106"/>
      <c r="C123" s="296"/>
      <c r="D123" s="103" t="s">
        <v>63</v>
      </c>
      <c r="E123" s="106" t="s">
        <v>7</v>
      </c>
      <c r="F123" s="81">
        <v>4.97</v>
      </c>
      <c r="G123" s="149"/>
      <c r="H123" s="143"/>
      <c r="I123" s="144"/>
      <c r="J123" s="144"/>
      <c r="K123" s="292">
        <f t="shared" si="57"/>
        <v>0</v>
      </c>
      <c r="L123" s="84">
        <f t="shared" si="58"/>
        <v>0</v>
      </c>
      <c r="M123" s="85">
        <f t="shared" si="59"/>
        <v>0</v>
      </c>
      <c r="N123" s="83">
        <f t="shared" si="60"/>
        <v>0</v>
      </c>
      <c r="O123" s="213" t="s">
        <v>393</v>
      </c>
      <c r="P123" s="153"/>
      <c r="Q123" s="25"/>
      <c r="R123" s="25"/>
      <c r="S123" s="25"/>
      <c r="T123" s="25"/>
      <c r="U123" s="25"/>
      <c r="V123" s="25"/>
      <c r="W123" s="25"/>
      <c r="X123" s="25"/>
      <c r="Y123" s="25"/>
      <c r="Z123" s="25"/>
      <c r="AA123" s="25"/>
      <c r="AB123" s="25"/>
      <c r="AC123" s="25"/>
      <c r="AD123" s="25"/>
      <c r="AE123" s="25"/>
      <c r="AF123" s="25"/>
      <c r="AG123" s="25"/>
      <c r="AH123" s="25"/>
    </row>
    <row r="124" spans="1:34" s="146" customFormat="1" ht="73.5" customHeight="1" outlineLevel="2" x14ac:dyDescent="0.2">
      <c r="A124" s="176" t="s">
        <v>146</v>
      </c>
      <c r="B124" s="88"/>
      <c r="C124" s="295" t="s">
        <v>395</v>
      </c>
      <c r="D124" s="206" t="s">
        <v>396</v>
      </c>
      <c r="E124" s="107" t="s">
        <v>7</v>
      </c>
      <c r="F124" s="175">
        <v>298.25</v>
      </c>
      <c r="G124" s="285"/>
      <c r="H124" s="143"/>
      <c r="I124" s="144">
        <f>0*G124</f>
        <v>0</v>
      </c>
      <c r="J124" s="144"/>
      <c r="K124" s="292">
        <f t="shared" si="57"/>
        <v>0</v>
      </c>
      <c r="L124" s="286">
        <f>(H124+I124)*F124</f>
        <v>0</v>
      </c>
      <c r="M124" s="85">
        <f>J124*F124</f>
        <v>0</v>
      </c>
      <c r="N124" s="83">
        <f>M124+L124</f>
        <v>0</v>
      </c>
      <c r="O124" s="212" t="s">
        <v>478</v>
      </c>
      <c r="P124" s="71"/>
    </row>
    <row r="125" spans="1:34" s="146" customFormat="1" ht="39.950000000000003" customHeight="1" outlineLevel="2" x14ac:dyDescent="0.2">
      <c r="A125" s="176" t="s">
        <v>415</v>
      </c>
      <c r="B125" s="88"/>
      <c r="C125" s="296"/>
      <c r="D125" s="273" t="s">
        <v>391</v>
      </c>
      <c r="E125" s="107" t="s">
        <v>7</v>
      </c>
      <c r="F125" s="175">
        <v>230.8</v>
      </c>
      <c r="G125" s="157"/>
      <c r="H125" s="180"/>
      <c r="I125" s="181"/>
      <c r="J125" s="144"/>
      <c r="K125" s="292">
        <f t="shared" si="53"/>
        <v>0</v>
      </c>
      <c r="L125" s="84">
        <f t="shared" si="54"/>
        <v>0</v>
      </c>
      <c r="M125" s="85">
        <f t="shared" si="55"/>
        <v>0</v>
      </c>
      <c r="N125" s="83">
        <f t="shared" si="56"/>
        <v>0</v>
      </c>
      <c r="O125" s="210"/>
      <c r="P125" s="71"/>
    </row>
    <row r="126" spans="1:34" s="146" customFormat="1" ht="39.950000000000003" customHeight="1" outlineLevel="2" x14ac:dyDescent="0.2">
      <c r="A126" s="176" t="s">
        <v>416</v>
      </c>
      <c r="B126" s="88"/>
      <c r="C126" s="297"/>
      <c r="D126" s="103" t="s">
        <v>65</v>
      </c>
      <c r="E126" s="107" t="s">
        <v>7</v>
      </c>
      <c r="F126" s="175">
        <v>24.31</v>
      </c>
      <c r="G126" s="157"/>
      <c r="H126" s="180"/>
      <c r="I126" s="181"/>
      <c r="J126" s="144"/>
      <c r="K126" s="292">
        <f t="shared" si="53"/>
        <v>0</v>
      </c>
      <c r="L126" s="84">
        <f t="shared" si="54"/>
        <v>0</v>
      </c>
      <c r="M126" s="85">
        <f t="shared" si="55"/>
        <v>0</v>
      </c>
      <c r="N126" s="83">
        <f t="shared" si="56"/>
        <v>0</v>
      </c>
      <c r="O126" s="210"/>
      <c r="P126" s="71"/>
    </row>
    <row r="127" spans="1:34" s="146" customFormat="1" ht="51.75" customHeight="1" outlineLevel="2" x14ac:dyDescent="0.2">
      <c r="A127" s="176" t="s">
        <v>417</v>
      </c>
      <c r="B127" s="88"/>
      <c r="C127" s="295" t="s">
        <v>398</v>
      </c>
      <c r="D127" s="182" t="s">
        <v>397</v>
      </c>
      <c r="E127" s="107" t="s">
        <v>7</v>
      </c>
      <c r="F127" s="175">
        <v>279.22000000000003</v>
      </c>
      <c r="G127" s="285"/>
      <c r="H127" s="143"/>
      <c r="I127" s="144">
        <f>0*G127</f>
        <v>0</v>
      </c>
      <c r="J127" s="144"/>
      <c r="K127" s="292">
        <f t="shared" si="53"/>
        <v>0</v>
      </c>
      <c r="L127" s="286">
        <f>(H127+I127)*F127</f>
        <v>0</v>
      </c>
      <c r="M127" s="85">
        <f>J127*F127</f>
        <v>0</v>
      </c>
      <c r="N127" s="83">
        <f>M127+L127</f>
        <v>0</v>
      </c>
      <c r="O127" s="284" t="s">
        <v>460</v>
      </c>
      <c r="P127" s="71"/>
    </row>
    <row r="128" spans="1:34" s="146" customFormat="1" ht="39.950000000000003" customHeight="1" outlineLevel="2" x14ac:dyDescent="0.2">
      <c r="A128" s="176" t="s">
        <v>418</v>
      </c>
      <c r="B128" s="88"/>
      <c r="C128" s="296"/>
      <c r="D128" s="273" t="s">
        <v>391</v>
      </c>
      <c r="E128" s="107" t="s">
        <v>7</v>
      </c>
      <c r="F128" s="175">
        <v>195.52</v>
      </c>
      <c r="G128" s="157"/>
      <c r="H128" s="180"/>
      <c r="I128" s="181"/>
      <c r="J128" s="144"/>
      <c r="K128" s="292">
        <f t="shared" ref="K128:K129" si="61">H128+I128</f>
        <v>0</v>
      </c>
      <c r="L128" s="84">
        <f t="shared" ref="L128:L129" si="62">H128*F128</f>
        <v>0</v>
      </c>
      <c r="M128" s="85">
        <f t="shared" ref="M128:M129" si="63">I128*F128</f>
        <v>0</v>
      </c>
      <c r="N128" s="83">
        <f t="shared" ref="N128:N129" si="64">M128+L128</f>
        <v>0</v>
      </c>
      <c r="O128" s="210"/>
      <c r="P128" s="71"/>
    </row>
    <row r="129" spans="1:34" s="146" customFormat="1" ht="39.950000000000003" customHeight="1" outlineLevel="2" x14ac:dyDescent="0.2">
      <c r="A129" s="176" t="s">
        <v>419</v>
      </c>
      <c r="B129" s="88"/>
      <c r="C129" s="297"/>
      <c r="D129" s="103" t="s">
        <v>65</v>
      </c>
      <c r="E129" s="107" t="s">
        <v>7</v>
      </c>
      <c r="F129" s="175">
        <v>27.03</v>
      </c>
      <c r="G129" s="157"/>
      <c r="H129" s="180"/>
      <c r="I129" s="181"/>
      <c r="J129" s="144"/>
      <c r="K129" s="292">
        <f t="shared" si="61"/>
        <v>0</v>
      </c>
      <c r="L129" s="84">
        <f t="shared" si="62"/>
        <v>0</v>
      </c>
      <c r="M129" s="85">
        <f t="shared" si="63"/>
        <v>0</v>
      </c>
      <c r="N129" s="83">
        <f t="shared" si="64"/>
        <v>0</v>
      </c>
      <c r="O129" s="210" t="s">
        <v>402</v>
      </c>
      <c r="P129" s="71"/>
    </row>
    <row r="130" spans="1:34" s="146" customFormat="1" ht="39.950000000000003" customHeight="1" outlineLevel="2" x14ac:dyDescent="0.2">
      <c r="A130" s="176" t="s">
        <v>420</v>
      </c>
      <c r="B130" s="88"/>
      <c r="C130" s="295" t="s">
        <v>399</v>
      </c>
      <c r="D130" s="182" t="s">
        <v>221</v>
      </c>
      <c r="E130" s="107" t="s">
        <v>7</v>
      </c>
      <c r="F130" s="175">
        <v>203.25</v>
      </c>
      <c r="G130" s="157"/>
      <c r="H130" s="180"/>
      <c r="I130" s="181"/>
      <c r="J130" s="144"/>
      <c r="K130" s="292">
        <f t="shared" si="53"/>
        <v>0</v>
      </c>
      <c r="L130" s="84">
        <f t="shared" si="54"/>
        <v>0</v>
      </c>
      <c r="M130" s="85">
        <f t="shared" si="55"/>
        <v>0</v>
      </c>
      <c r="N130" s="83">
        <f t="shared" si="56"/>
        <v>0</v>
      </c>
      <c r="O130" s="210"/>
      <c r="P130" s="71"/>
    </row>
    <row r="131" spans="1:34" s="146" customFormat="1" ht="50.25" customHeight="1" outlineLevel="2" x14ac:dyDescent="0.2">
      <c r="A131" s="176" t="s">
        <v>421</v>
      </c>
      <c r="B131" s="88"/>
      <c r="C131" s="296"/>
      <c r="D131" s="182" t="s">
        <v>220</v>
      </c>
      <c r="E131" s="107" t="s">
        <v>7</v>
      </c>
      <c r="F131" s="175">
        <v>217.34</v>
      </c>
      <c r="G131" s="285"/>
      <c r="H131" s="143"/>
      <c r="I131" s="144">
        <f>0*G131</f>
        <v>0</v>
      </c>
      <c r="J131" s="144"/>
      <c r="K131" s="292">
        <f t="shared" si="53"/>
        <v>0</v>
      </c>
      <c r="L131" s="286">
        <f>(H131+I131)*F131</f>
        <v>0</v>
      </c>
      <c r="M131" s="85">
        <f>J131*F131</f>
        <v>0</v>
      </c>
      <c r="N131" s="83">
        <f>M131+L131</f>
        <v>0</v>
      </c>
      <c r="O131" s="284" t="s">
        <v>460</v>
      </c>
      <c r="P131" s="71"/>
    </row>
    <row r="132" spans="1:34" s="146" customFormat="1" ht="39.950000000000003" customHeight="1" outlineLevel="2" x14ac:dyDescent="0.2">
      <c r="A132" s="176" t="s">
        <v>422</v>
      </c>
      <c r="B132" s="88"/>
      <c r="C132" s="296"/>
      <c r="D132" s="273" t="s">
        <v>391</v>
      </c>
      <c r="E132" s="107" t="s">
        <v>7</v>
      </c>
      <c r="F132" s="175">
        <v>319.31</v>
      </c>
      <c r="G132" s="157"/>
      <c r="H132" s="180"/>
      <c r="I132" s="181"/>
      <c r="J132" s="144"/>
      <c r="K132" s="292">
        <f t="shared" si="53"/>
        <v>0</v>
      </c>
      <c r="L132" s="84">
        <f>H132*F132</f>
        <v>0</v>
      </c>
      <c r="M132" s="85">
        <f>I132*F132</f>
        <v>0</v>
      </c>
      <c r="N132" s="83">
        <f t="shared" si="56"/>
        <v>0</v>
      </c>
      <c r="O132" s="210" t="s">
        <v>224</v>
      </c>
      <c r="P132" s="71"/>
    </row>
    <row r="133" spans="1:34" s="146" customFormat="1" ht="39.950000000000003" customHeight="1" outlineLevel="2" x14ac:dyDescent="0.2">
      <c r="A133" s="176" t="s">
        <v>147</v>
      </c>
      <c r="B133" s="88"/>
      <c r="C133" s="297"/>
      <c r="D133" s="103" t="s">
        <v>65</v>
      </c>
      <c r="E133" s="107" t="s">
        <v>7</v>
      </c>
      <c r="F133" s="175">
        <v>21.88</v>
      </c>
      <c r="G133" s="157"/>
      <c r="H133" s="180"/>
      <c r="I133" s="181"/>
      <c r="J133" s="144"/>
      <c r="K133" s="292">
        <f t="shared" si="53"/>
        <v>0</v>
      </c>
      <c r="L133" s="84">
        <f>H133*F133</f>
        <v>0</v>
      </c>
      <c r="M133" s="85">
        <f>I133*F133</f>
        <v>0</v>
      </c>
      <c r="N133" s="83">
        <f t="shared" si="56"/>
        <v>0</v>
      </c>
      <c r="O133" s="210" t="s">
        <v>401</v>
      </c>
      <c r="P133" s="71"/>
    </row>
    <row r="134" spans="1:34" s="146" customFormat="1" ht="39.950000000000003" customHeight="1" outlineLevel="2" x14ac:dyDescent="0.2">
      <c r="A134" s="176" t="s">
        <v>423</v>
      </c>
      <c r="B134" s="88"/>
      <c r="C134" s="295" t="s">
        <v>428</v>
      </c>
      <c r="D134" s="182" t="s">
        <v>223</v>
      </c>
      <c r="E134" s="107" t="s">
        <v>7</v>
      </c>
      <c r="F134" s="175">
        <v>279.57</v>
      </c>
      <c r="G134" s="157"/>
      <c r="H134" s="180"/>
      <c r="I134" s="181"/>
      <c r="J134" s="144"/>
      <c r="K134" s="292">
        <f t="shared" si="53"/>
        <v>0</v>
      </c>
      <c r="L134" s="84">
        <f t="shared" si="54"/>
        <v>0</v>
      </c>
      <c r="M134" s="85">
        <f t="shared" si="55"/>
        <v>0</v>
      </c>
      <c r="N134" s="83">
        <f t="shared" si="56"/>
        <v>0</v>
      </c>
      <c r="O134" s="210"/>
      <c r="P134" s="71"/>
    </row>
    <row r="135" spans="1:34" s="146" customFormat="1" ht="50.25" customHeight="1" outlineLevel="2" x14ac:dyDescent="0.2">
      <c r="A135" s="176" t="s">
        <v>424</v>
      </c>
      <c r="B135" s="88"/>
      <c r="C135" s="296"/>
      <c r="D135" s="182" t="s">
        <v>222</v>
      </c>
      <c r="E135" s="107" t="s">
        <v>7</v>
      </c>
      <c r="F135" s="175">
        <v>197.75</v>
      </c>
      <c r="G135" s="285"/>
      <c r="H135" s="143"/>
      <c r="I135" s="144">
        <f>0*G135</f>
        <v>0</v>
      </c>
      <c r="J135" s="144"/>
      <c r="K135" s="292">
        <f t="shared" si="53"/>
        <v>0</v>
      </c>
      <c r="L135" s="286">
        <f>(H135+I135)*F135</f>
        <v>0</v>
      </c>
      <c r="M135" s="85">
        <f>J135*F135</f>
        <v>0</v>
      </c>
      <c r="N135" s="83">
        <f>M135+L135</f>
        <v>0</v>
      </c>
      <c r="O135" s="284" t="s">
        <v>460</v>
      </c>
      <c r="P135" s="71"/>
    </row>
    <row r="136" spans="1:34" s="146" customFormat="1" ht="39.950000000000003" customHeight="1" outlineLevel="2" x14ac:dyDescent="0.2">
      <c r="A136" s="176" t="s">
        <v>148</v>
      </c>
      <c r="B136" s="88"/>
      <c r="C136" s="296"/>
      <c r="D136" s="273" t="s">
        <v>391</v>
      </c>
      <c r="E136" s="107" t="s">
        <v>7</v>
      </c>
      <c r="F136" s="175">
        <v>405.84</v>
      </c>
      <c r="G136" s="157"/>
      <c r="H136" s="180"/>
      <c r="I136" s="181"/>
      <c r="J136" s="144"/>
      <c r="K136" s="292">
        <f t="shared" si="53"/>
        <v>0</v>
      </c>
      <c r="L136" s="84">
        <f t="shared" si="54"/>
        <v>0</v>
      </c>
      <c r="M136" s="85">
        <f t="shared" si="55"/>
        <v>0</v>
      </c>
      <c r="N136" s="83">
        <f t="shared" si="56"/>
        <v>0</v>
      </c>
      <c r="O136" s="210" t="s">
        <v>224</v>
      </c>
      <c r="P136" s="71"/>
    </row>
    <row r="137" spans="1:34" s="146" customFormat="1" ht="39.950000000000003" customHeight="1" outlineLevel="2" x14ac:dyDescent="0.2">
      <c r="A137" s="176" t="s">
        <v>149</v>
      </c>
      <c r="B137" s="88"/>
      <c r="C137" s="297"/>
      <c r="D137" s="103" t="s">
        <v>65</v>
      </c>
      <c r="E137" s="107" t="s">
        <v>7</v>
      </c>
      <c r="F137" s="175">
        <v>9.84</v>
      </c>
      <c r="G137" s="157"/>
      <c r="H137" s="180"/>
      <c r="I137" s="181"/>
      <c r="J137" s="144"/>
      <c r="K137" s="292">
        <f t="shared" si="53"/>
        <v>0</v>
      </c>
      <c r="L137" s="84">
        <f t="shared" si="54"/>
        <v>0</v>
      </c>
      <c r="M137" s="85">
        <f t="shared" si="55"/>
        <v>0</v>
      </c>
      <c r="N137" s="83">
        <f t="shared" si="56"/>
        <v>0</v>
      </c>
      <c r="O137" s="210" t="s">
        <v>400</v>
      </c>
      <c r="P137" s="71"/>
    </row>
    <row r="138" spans="1:34" s="30" customFormat="1" ht="30" customHeight="1" outlineLevel="1" x14ac:dyDescent="0.25">
      <c r="A138" s="177" t="s">
        <v>38</v>
      </c>
      <c r="B138" s="87"/>
      <c r="C138" s="89" t="s">
        <v>232</v>
      </c>
      <c r="D138" s="90"/>
      <c r="E138" s="129"/>
      <c r="F138" s="129"/>
      <c r="G138" s="131"/>
      <c r="H138" s="132"/>
      <c r="I138" s="133"/>
      <c r="J138" s="294"/>
      <c r="K138" s="134"/>
      <c r="L138" s="135"/>
      <c r="M138" s="136"/>
      <c r="N138" s="137"/>
      <c r="O138" s="138"/>
      <c r="P138" s="66"/>
    </row>
    <row r="139" spans="1:34" ht="39.950000000000003" customHeight="1" outlineLevel="2" x14ac:dyDescent="0.25">
      <c r="A139" s="176" t="s">
        <v>39</v>
      </c>
      <c r="B139" s="102"/>
      <c r="C139" s="295" t="s">
        <v>406</v>
      </c>
      <c r="D139" s="266" t="s">
        <v>29</v>
      </c>
      <c r="E139" s="104" t="s">
        <v>7</v>
      </c>
      <c r="F139" s="81">
        <v>86.66</v>
      </c>
      <c r="G139" s="105"/>
      <c r="H139" s="143"/>
      <c r="I139" s="144"/>
      <c r="J139" s="144"/>
      <c r="K139" s="292">
        <f t="shared" ref="K139:K145" si="65">H139+I139</f>
        <v>0</v>
      </c>
      <c r="L139" s="84">
        <f t="shared" ref="L139:L145" si="66">H139*F139</f>
        <v>0</v>
      </c>
      <c r="M139" s="85">
        <f t="shared" ref="M139:M145" si="67">I139*F139</f>
        <v>0</v>
      </c>
      <c r="N139" s="83">
        <f t="shared" ref="N139:N161" si="68">M139+L139</f>
        <v>0</v>
      </c>
      <c r="O139" s="213"/>
      <c r="P139" s="277"/>
      <c r="Q139" s="25"/>
      <c r="R139" s="25"/>
      <c r="S139" s="25"/>
      <c r="T139" s="25"/>
      <c r="U139" s="25"/>
      <c r="V139" s="25"/>
      <c r="W139" s="25"/>
      <c r="X139" s="25"/>
      <c r="Y139" s="25"/>
      <c r="Z139" s="25"/>
      <c r="AA139" s="25"/>
      <c r="AB139" s="25"/>
      <c r="AC139" s="25"/>
      <c r="AD139" s="25"/>
      <c r="AE139" s="25"/>
      <c r="AF139" s="25"/>
      <c r="AG139" s="25"/>
      <c r="AH139" s="25"/>
    </row>
    <row r="140" spans="1:34" ht="30" customHeight="1" outlineLevel="2" x14ac:dyDescent="0.25">
      <c r="A140" s="176" t="s">
        <v>40</v>
      </c>
      <c r="B140" s="106"/>
      <c r="C140" s="296"/>
      <c r="D140" s="273" t="s">
        <v>405</v>
      </c>
      <c r="E140" s="106" t="s">
        <v>7</v>
      </c>
      <c r="F140" s="81">
        <v>76.63</v>
      </c>
      <c r="G140" s="149"/>
      <c r="H140" s="143"/>
      <c r="I140" s="144"/>
      <c r="J140" s="144"/>
      <c r="K140" s="292">
        <f t="shared" si="65"/>
        <v>0</v>
      </c>
      <c r="L140" s="84">
        <f t="shared" si="66"/>
        <v>0</v>
      </c>
      <c r="M140" s="85">
        <f t="shared" si="67"/>
        <v>0</v>
      </c>
      <c r="N140" s="83">
        <f t="shared" si="68"/>
        <v>0</v>
      </c>
      <c r="O140" s="213"/>
      <c r="P140" s="153"/>
      <c r="Q140" s="25"/>
      <c r="R140" s="25"/>
      <c r="S140" s="25"/>
      <c r="T140" s="25"/>
      <c r="U140" s="25"/>
      <c r="V140" s="25"/>
      <c r="W140" s="25"/>
      <c r="X140" s="25"/>
      <c r="Y140" s="25"/>
      <c r="Z140" s="25"/>
      <c r="AA140" s="25"/>
      <c r="AB140" s="25"/>
      <c r="AC140" s="25"/>
      <c r="AD140" s="25"/>
      <c r="AE140" s="25"/>
      <c r="AF140" s="25"/>
      <c r="AG140" s="25"/>
      <c r="AH140" s="25"/>
    </row>
    <row r="141" spans="1:34" ht="39.75" customHeight="1" outlineLevel="2" x14ac:dyDescent="0.25">
      <c r="A141" s="176" t="s">
        <v>425</v>
      </c>
      <c r="B141" s="106"/>
      <c r="C141" s="297"/>
      <c r="D141" s="103" t="s">
        <v>63</v>
      </c>
      <c r="E141" s="106" t="s">
        <v>7</v>
      </c>
      <c r="F141" s="81">
        <v>10.029999999999999</v>
      </c>
      <c r="G141" s="149"/>
      <c r="H141" s="143"/>
      <c r="I141" s="144"/>
      <c r="J141" s="144"/>
      <c r="K141" s="292">
        <f t="shared" si="65"/>
        <v>0</v>
      </c>
      <c r="L141" s="84">
        <f t="shared" si="66"/>
        <v>0</v>
      </c>
      <c r="M141" s="85">
        <f t="shared" si="67"/>
        <v>0</v>
      </c>
      <c r="N141" s="83">
        <f t="shared" si="68"/>
        <v>0</v>
      </c>
      <c r="O141" s="213"/>
      <c r="P141" s="153"/>
      <c r="Q141" s="25"/>
      <c r="R141" s="25"/>
      <c r="S141" s="25"/>
      <c r="T141" s="25"/>
      <c r="U141" s="25"/>
      <c r="V141" s="25"/>
      <c r="W141" s="25"/>
      <c r="X141" s="25"/>
      <c r="Y141" s="25"/>
      <c r="Z141" s="25"/>
      <c r="AA141" s="25"/>
      <c r="AB141" s="25"/>
      <c r="AC141" s="25"/>
      <c r="AD141" s="25"/>
      <c r="AE141" s="25"/>
      <c r="AF141" s="25"/>
      <c r="AG141" s="25"/>
      <c r="AH141" s="25"/>
    </row>
    <row r="142" spans="1:34" ht="39.950000000000003" customHeight="1" outlineLevel="2" x14ac:dyDescent="0.25">
      <c r="A142" s="176" t="s">
        <v>426</v>
      </c>
      <c r="B142" s="106"/>
      <c r="C142" s="295" t="s">
        <v>403</v>
      </c>
      <c r="D142" s="182" t="s">
        <v>52</v>
      </c>
      <c r="E142" s="106" t="s">
        <v>7</v>
      </c>
      <c r="F142" s="81">
        <v>863.7</v>
      </c>
      <c r="G142" s="82"/>
      <c r="H142" s="143"/>
      <c r="I142" s="144"/>
      <c r="J142" s="144"/>
      <c r="K142" s="292">
        <f t="shared" si="65"/>
        <v>0</v>
      </c>
      <c r="L142" s="84">
        <f t="shared" si="66"/>
        <v>0</v>
      </c>
      <c r="M142" s="85">
        <f t="shared" si="67"/>
        <v>0</v>
      </c>
      <c r="N142" s="83">
        <f t="shared" si="68"/>
        <v>0</v>
      </c>
      <c r="O142" s="213"/>
      <c r="P142" s="152"/>
      <c r="Q142" s="25"/>
      <c r="R142" s="25"/>
      <c r="S142" s="25"/>
      <c r="T142" s="25"/>
      <c r="U142" s="25"/>
      <c r="V142" s="25"/>
      <c r="W142" s="25"/>
      <c r="X142" s="25"/>
      <c r="Y142" s="25"/>
      <c r="Z142" s="25"/>
      <c r="AA142" s="25"/>
      <c r="AB142" s="25"/>
      <c r="AC142" s="25"/>
      <c r="AD142" s="25"/>
      <c r="AE142" s="25"/>
      <c r="AF142" s="25"/>
      <c r="AG142" s="25"/>
      <c r="AH142" s="25"/>
    </row>
    <row r="143" spans="1:34" ht="30" customHeight="1" outlineLevel="2" x14ac:dyDescent="0.25">
      <c r="A143" s="176" t="s">
        <v>153</v>
      </c>
      <c r="B143" s="106"/>
      <c r="C143" s="296"/>
      <c r="D143" s="273" t="s">
        <v>405</v>
      </c>
      <c r="E143" s="106" t="s">
        <v>7</v>
      </c>
      <c r="F143" s="81">
        <v>844.34</v>
      </c>
      <c r="G143" s="172"/>
      <c r="H143" s="143"/>
      <c r="I143" s="144"/>
      <c r="J143" s="144"/>
      <c r="K143" s="292">
        <f t="shared" si="65"/>
        <v>0</v>
      </c>
      <c r="L143" s="84">
        <f t="shared" si="66"/>
        <v>0</v>
      </c>
      <c r="M143" s="85">
        <f t="shared" si="67"/>
        <v>0</v>
      </c>
      <c r="N143" s="83">
        <f t="shared" si="68"/>
        <v>0</v>
      </c>
      <c r="O143" s="213"/>
      <c r="P143" s="152"/>
      <c r="Q143" s="25"/>
      <c r="R143" s="25"/>
      <c r="S143" s="25"/>
      <c r="T143" s="25"/>
      <c r="U143" s="25"/>
      <c r="V143" s="25"/>
      <c r="W143" s="25"/>
      <c r="X143" s="25"/>
      <c r="Y143" s="25"/>
      <c r="Z143" s="25"/>
      <c r="AA143" s="25"/>
      <c r="AB143" s="25"/>
      <c r="AC143" s="25"/>
      <c r="AD143" s="25"/>
      <c r="AE143" s="25"/>
      <c r="AF143" s="25"/>
      <c r="AG143" s="25"/>
      <c r="AH143" s="25"/>
    </row>
    <row r="144" spans="1:34" ht="39.950000000000003" customHeight="1" outlineLevel="2" x14ac:dyDescent="0.25">
      <c r="A144" s="176" t="s">
        <v>154</v>
      </c>
      <c r="B144" s="106"/>
      <c r="C144" s="296"/>
      <c r="D144" s="103" t="s">
        <v>53</v>
      </c>
      <c r="E144" s="106" t="s">
        <v>7</v>
      </c>
      <c r="F144" s="81">
        <v>116.01</v>
      </c>
      <c r="G144" s="149"/>
      <c r="H144" s="143"/>
      <c r="I144" s="144"/>
      <c r="J144" s="144"/>
      <c r="K144" s="292">
        <f t="shared" si="65"/>
        <v>0</v>
      </c>
      <c r="L144" s="84">
        <f t="shared" si="66"/>
        <v>0</v>
      </c>
      <c r="M144" s="85">
        <f t="shared" si="67"/>
        <v>0</v>
      </c>
      <c r="N144" s="83">
        <f t="shared" si="68"/>
        <v>0</v>
      </c>
      <c r="O144" s="213" t="s">
        <v>404</v>
      </c>
      <c r="P144" s="158"/>
      <c r="Q144" s="25"/>
      <c r="R144" s="25"/>
      <c r="S144" s="25"/>
      <c r="T144" s="25"/>
      <c r="U144" s="25"/>
      <c r="V144" s="25"/>
      <c r="W144" s="25"/>
      <c r="X144" s="25"/>
      <c r="Y144" s="25"/>
      <c r="Z144" s="25"/>
      <c r="AA144" s="25"/>
      <c r="AB144" s="25"/>
      <c r="AC144" s="25"/>
      <c r="AD144" s="25"/>
      <c r="AE144" s="25"/>
      <c r="AF144" s="25"/>
      <c r="AG144" s="25"/>
      <c r="AH144" s="25"/>
    </row>
    <row r="145" spans="1:34" ht="53.25" customHeight="1" outlineLevel="2" x14ac:dyDescent="0.25">
      <c r="A145" s="176" t="s">
        <v>427</v>
      </c>
      <c r="B145" s="106"/>
      <c r="C145" s="295" t="s">
        <v>451</v>
      </c>
      <c r="D145" s="182" t="s">
        <v>52</v>
      </c>
      <c r="E145" s="106" t="s">
        <v>7</v>
      </c>
      <c r="F145" s="81">
        <v>2432.71</v>
      </c>
      <c r="G145" s="82"/>
      <c r="H145" s="143"/>
      <c r="I145" s="144"/>
      <c r="J145" s="144"/>
      <c r="K145" s="292">
        <f t="shared" si="65"/>
        <v>0</v>
      </c>
      <c r="L145" s="84">
        <f t="shared" si="66"/>
        <v>0</v>
      </c>
      <c r="M145" s="85">
        <f t="shared" si="67"/>
        <v>0</v>
      </c>
      <c r="N145" s="83">
        <f t="shared" si="68"/>
        <v>0</v>
      </c>
      <c r="O145" s="208"/>
      <c r="P145" s="152"/>
      <c r="Q145" s="25"/>
      <c r="R145" s="25"/>
      <c r="S145" s="25"/>
      <c r="T145" s="25"/>
      <c r="U145" s="25"/>
      <c r="V145" s="25"/>
      <c r="W145" s="25"/>
      <c r="X145" s="25"/>
      <c r="Y145" s="25"/>
      <c r="Z145" s="25"/>
      <c r="AA145" s="25"/>
      <c r="AB145" s="25"/>
      <c r="AC145" s="25"/>
      <c r="AD145" s="25"/>
      <c r="AE145" s="25"/>
      <c r="AF145" s="25"/>
      <c r="AG145" s="25"/>
      <c r="AH145" s="25"/>
    </row>
    <row r="146" spans="1:34" ht="63.75" customHeight="1" outlineLevel="2" x14ac:dyDescent="0.25">
      <c r="A146" s="176" t="s">
        <v>155</v>
      </c>
      <c r="B146" s="106"/>
      <c r="C146" s="296"/>
      <c r="D146" s="182" t="s">
        <v>64</v>
      </c>
      <c r="E146" s="107" t="s">
        <v>7</v>
      </c>
      <c r="F146" s="175">
        <f>2.56+2.56</f>
        <v>5.12</v>
      </c>
      <c r="G146" s="285"/>
      <c r="H146" s="143"/>
      <c r="I146" s="144">
        <f>0*G146</f>
        <v>0</v>
      </c>
      <c r="J146" s="144"/>
      <c r="K146" s="292">
        <f t="shared" ref="K146" si="69">H146+I146</f>
        <v>0</v>
      </c>
      <c r="L146" s="286">
        <f>(H146+I146)*F146</f>
        <v>0</v>
      </c>
      <c r="M146" s="85">
        <f>J146*F146</f>
        <v>0</v>
      </c>
      <c r="N146" s="83">
        <f>M146+L146</f>
        <v>0</v>
      </c>
      <c r="O146" s="210" t="s">
        <v>479</v>
      </c>
      <c r="P146" s="152"/>
      <c r="Q146" s="25"/>
      <c r="R146" s="25"/>
      <c r="S146" s="25"/>
      <c r="T146" s="25"/>
      <c r="U146" s="25"/>
      <c r="V146" s="25"/>
      <c r="W146" s="25"/>
      <c r="X146" s="25"/>
      <c r="Y146" s="25"/>
      <c r="Z146" s="25"/>
      <c r="AA146" s="25"/>
      <c r="AB146" s="25"/>
      <c r="AC146" s="25"/>
      <c r="AD146" s="25"/>
      <c r="AE146" s="25"/>
      <c r="AF146" s="25"/>
      <c r="AG146" s="25"/>
      <c r="AH146" s="25"/>
    </row>
    <row r="147" spans="1:34" ht="53.25" customHeight="1" outlineLevel="2" x14ac:dyDescent="0.25">
      <c r="A147" s="176" t="s">
        <v>156</v>
      </c>
      <c r="B147" s="106"/>
      <c r="C147" s="296"/>
      <c r="D147" s="273" t="s">
        <v>405</v>
      </c>
      <c r="E147" s="106" t="s">
        <v>7</v>
      </c>
      <c r="F147" s="81">
        <v>2365.3200000000002</v>
      </c>
      <c r="G147" s="149"/>
      <c r="H147" s="143"/>
      <c r="I147" s="144"/>
      <c r="J147" s="144"/>
      <c r="K147" s="292">
        <f>H147+I147</f>
        <v>0</v>
      </c>
      <c r="L147" s="84">
        <f>H147*F147</f>
        <v>0</v>
      </c>
      <c r="M147" s="85">
        <f>I147*F147</f>
        <v>0</v>
      </c>
      <c r="N147" s="83">
        <f t="shared" si="68"/>
        <v>0</v>
      </c>
      <c r="O147" s="272" t="s">
        <v>224</v>
      </c>
      <c r="P147" s="158"/>
      <c r="Q147" s="25"/>
      <c r="R147" s="25"/>
      <c r="S147" s="25"/>
      <c r="T147" s="25"/>
      <c r="U147" s="25"/>
      <c r="V147" s="25"/>
      <c r="W147" s="25"/>
      <c r="X147" s="25"/>
      <c r="Y147" s="25"/>
      <c r="Z147" s="25"/>
      <c r="AA147" s="25"/>
      <c r="AB147" s="25"/>
      <c r="AC147" s="25"/>
      <c r="AD147" s="25"/>
      <c r="AE147" s="25"/>
      <c r="AF147" s="25"/>
      <c r="AG147" s="25"/>
      <c r="AH147" s="25"/>
    </row>
    <row r="148" spans="1:34" ht="39.950000000000003" customHeight="1" outlineLevel="2" x14ac:dyDescent="0.25">
      <c r="A148" s="176" t="s">
        <v>157</v>
      </c>
      <c r="B148" s="106"/>
      <c r="C148" s="296"/>
      <c r="D148" s="103" t="s">
        <v>63</v>
      </c>
      <c r="E148" s="106" t="s">
        <v>7</v>
      </c>
      <c r="F148" s="81">
        <f>66.92+11.21</f>
        <v>78.13</v>
      </c>
      <c r="G148" s="149"/>
      <c r="H148" s="143"/>
      <c r="I148" s="144"/>
      <c r="J148" s="144"/>
      <c r="K148" s="292">
        <f>H148+I148</f>
        <v>0</v>
      </c>
      <c r="L148" s="84">
        <f>H148*F148</f>
        <v>0</v>
      </c>
      <c r="M148" s="85">
        <f>I148*F148</f>
        <v>0</v>
      </c>
      <c r="N148" s="83">
        <f t="shared" si="68"/>
        <v>0</v>
      </c>
      <c r="O148" s="208"/>
      <c r="P148" s="158"/>
      <c r="Q148" s="25"/>
      <c r="R148" s="25"/>
      <c r="S148" s="25"/>
      <c r="T148" s="25"/>
      <c r="U148" s="25"/>
      <c r="V148" s="25"/>
      <c r="W148" s="25"/>
      <c r="X148" s="25"/>
      <c r="Y148" s="25"/>
      <c r="Z148" s="25"/>
      <c r="AA148" s="25"/>
      <c r="AB148" s="25"/>
      <c r="AC148" s="25"/>
      <c r="AD148" s="25"/>
      <c r="AE148" s="25"/>
      <c r="AF148" s="25"/>
      <c r="AG148" s="25"/>
      <c r="AH148" s="25"/>
    </row>
    <row r="149" spans="1:34" s="146" customFormat="1" ht="69" customHeight="1" outlineLevel="2" x14ac:dyDescent="0.2">
      <c r="A149" s="176" t="s">
        <v>158</v>
      </c>
      <c r="B149" s="88"/>
      <c r="C149" s="295" t="s">
        <v>496</v>
      </c>
      <c r="D149" s="271" t="s">
        <v>396</v>
      </c>
      <c r="E149" s="107" t="s">
        <v>7</v>
      </c>
      <c r="F149" s="175">
        <v>326.58</v>
      </c>
      <c r="G149" s="285"/>
      <c r="H149" s="143"/>
      <c r="I149" s="144">
        <f>0*G149</f>
        <v>0</v>
      </c>
      <c r="J149" s="144"/>
      <c r="K149" s="292">
        <f t="shared" ref="K149" si="70">H149+I149</f>
        <v>0</v>
      </c>
      <c r="L149" s="286">
        <f>(H149+I149)*F149</f>
        <v>0</v>
      </c>
      <c r="M149" s="85">
        <f>J149*F149</f>
        <v>0</v>
      </c>
      <c r="N149" s="83">
        <f>M149+L149</f>
        <v>0</v>
      </c>
      <c r="O149" s="212" t="s">
        <v>478</v>
      </c>
      <c r="P149" s="71"/>
    </row>
    <row r="150" spans="1:34" s="146" customFormat="1" ht="33" customHeight="1" outlineLevel="2" x14ac:dyDescent="0.2">
      <c r="A150" s="176" t="s">
        <v>159</v>
      </c>
      <c r="B150" s="88"/>
      <c r="C150" s="296"/>
      <c r="D150" s="273" t="s">
        <v>391</v>
      </c>
      <c r="E150" s="107" t="s">
        <v>7</v>
      </c>
      <c r="F150" s="175">
        <v>187.13</v>
      </c>
      <c r="G150" s="157"/>
      <c r="H150" s="180"/>
      <c r="I150" s="181"/>
      <c r="J150" s="144"/>
      <c r="K150" s="292">
        <f>H150+I150</f>
        <v>0</v>
      </c>
      <c r="L150" s="84">
        <f>H150*F150</f>
        <v>0</v>
      </c>
      <c r="M150" s="85">
        <f>I150*F150</f>
        <v>0</v>
      </c>
      <c r="N150" s="83">
        <f t="shared" si="68"/>
        <v>0</v>
      </c>
      <c r="O150" s="218"/>
      <c r="P150" s="71"/>
    </row>
    <row r="151" spans="1:34" s="146" customFormat="1" ht="39.950000000000003" customHeight="1" outlineLevel="2" x14ac:dyDescent="0.2">
      <c r="A151" s="176" t="s">
        <v>160</v>
      </c>
      <c r="B151" s="88"/>
      <c r="C151" s="297"/>
      <c r="D151" s="103" t="s">
        <v>65</v>
      </c>
      <c r="E151" s="107" t="s">
        <v>7</v>
      </c>
      <c r="F151" s="175">
        <v>41.86</v>
      </c>
      <c r="G151" s="157"/>
      <c r="H151" s="180"/>
      <c r="I151" s="181"/>
      <c r="J151" s="144"/>
      <c r="K151" s="292">
        <f>H151+I151</f>
        <v>0</v>
      </c>
      <c r="L151" s="84">
        <f>H151*F151</f>
        <v>0</v>
      </c>
      <c r="M151" s="85">
        <f>I151*F151</f>
        <v>0</v>
      </c>
      <c r="N151" s="83">
        <f t="shared" si="68"/>
        <v>0</v>
      </c>
      <c r="O151" s="208"/>
      <c r="P151" s="71"/>
    </row>
    <row r="152" spans="1:34" s="146" customFormat="1" ht="50.25" customHeight="1" outlineLevel="2" x14ac:dyDescent="0.2">
      <c r="A152" s="176" t="s">
        <v>161</v>
      </c>
      <c r="B152" s="88"/>
      <c r="C152" s="295" t="s">
        <v>408</v>
      </c>
      <c r="D152" s="182" t="s">
        <v>397</v>
      </c>
      <c r="E152" s="107" t="s">
        <v>7</v>
      </c>
      <c r="F152" s="175">
        <v>107</v>
      </c>
      <c r="G152" s="285"/>
      <c r="H152" s="143"/>
      <c r="I152" s="144">
        <f>0*G152</f>
        <v>0</v>
      </c>
      <c r="J152" s="144"/>
      <c r="K152" s="292">
        <f t="shared" ref="K152" si="71">H152+I152</f>
        <v>0</v>
      </c>
      <c r="L152" s="286">
        <f>(H152+I152)*F152</f>
        <v>0</v>
      </c>
      <c r="M152" s="85">
        <f>J152*F152</f>
        <v>0</v>
      </c>
      <c r="N152" s="83">
        <f>M152+L152</f>
        <v>0</v>
      </c>
      <c r="O152" s="284" t="s">
        <v>460</v>
      </c>
      <c r="P152" s="71"/>
    </row>
    <row r="153" spans="1:34" s="146" customFormat="1" ht="33" customHeight="1" outlineLevel="2" x14ac:dyDescent="0.2">
      <c r="A153" s="176" t="s">
        <v>162</v>
      </c>
      <c r="B153" s="88"/>
      <c r="C153" s="296"/>
      <c r="D153" s="273" t="s">
        <v>391</v>
      </c>
      <c r="E153" s="107" t="s">
        <v>7</v>
      </c>
      <c r="F153" s="175">
        <v>84.65</v>
      </c>
      <c r="G153" s="157"/>
      <c r="H153" s="180"/>
      <c r="I153" s="181"/>
      <c r="J153" s="144"/>
      <c r="K153" s="292">
        <f t="shared" ref="K153:K154" si="72">H153+I153</f>
        <v>0</v>
      </c>
      <c r="L153" s="84">
        <f t="shared" ref="L153:L154" si="73">H153*F153</f>
        <v>0</v>
      </c>
      <c r="M153" s="85">
        <f t="shared" ref="M153:M154" si="74">I153*F153</f>
        <v>0</v>
      </c>
      <c r="N153" s="83">
        <f t="shared" ref="N153:N154" si="75">M153+L153</f>
        <v>0</v>
      </c>
      <c r="O153" s="218"/>
      <c r="P153" s="71"/>
    </row>
    <row r="154" spans="1:34" s="146" customFormat="1" ht="39.950000000000003" customHeight="1" outlineLevel="2" x14ac:dyDescent="0.2">
      <c r="A154" s="176" t="s">
        <v>163</v>
      </c>
      <c r="B154" s="88"/>
      <c r="C154" s="297"/>
      <c r="D154" s="103" t="s">
        <v>65</v>
      </c>
      <c r="E154" s="107" t="s">
        <v>7</v>
      </c>
      <c r="F154" s="175">
        <v>3.68</v>
      </c>
      <c r="G154" s="157"/>
      <c r="H154" s="180"/>
      <c r="I154" s="181"/>
      <c r="J154" s="144"/>
      <c r="K154" s="292">
        <f t="shared" si="72"/>
        <v>0</v>
      </c>
      <c r="L154" s="84">
        <f t="shared" si="73"/>
        <v>0</v>
      </c>
      <c r="M154" s="85">
        <f t="shared" si="74"/>
        <v>0</v>
      </c>
      <c r="N154" s="83">
        <f t="shared" si="75"/>
        <v>0</v>
      </c>
      <c r="O154" s="208"/>
      <c r="P154" s="71"/>
    </row>
    <row r="155" spans="1:34" s="146" customFormat="1" ht="39.950000000000003" customHeight="1" outlineLevel="2" x14ac:dyDescent="0.2">
      <c r="A155" s="176" t="s">
        <v>164</v>
      </c>
      <c r="B155" s="88"/>
      <c r="C155" s="295" t="s">
        <v>409</v>
      </c>
      <c r="D155" s="182" t="s">
        <v>223</v>
      </c>
      <c r="E155" s="107" t="s">
        <v>7</v>
      </c>
      <c r="F155" s="175">
        <v>248.79</v>
      </c>
      <c r="G155" s="157"/>
      <c r="H155" s="180"/>
      <c r="I155" s="181"/>
      <c r="J155" s="144"/>
      <c r="K155" s="292">
        <f>H155+I155</f>
        <v>0</v>
      </c>
      <c r="L155" s="84">
        <f>H155*F155</f>
        <v>0</v>
      </c>
      <c r="M155" s="85">
        <f>I155*F155</f>
        <v>0</v>
      </c>
      <c r="N155" s="83">
        <f t="shared" si="68"/>
        <v>0</v>
      </c>
      <c r="O155" s="210"/>
      <c r="P155" s="71"/>
    </row>
    <row r="156" spans="1:34" s="146" customFormat="1" ht="50.25" customHeight="1" outlineLevel="2" x14ac:dyDescent="0.2">
      <c r="A156" s="176" t="s">
        <v>165</v>
      </c>
      <c r="B156" s="88"/>
      <c r="C156" s="296"/>
      <c r="D156" s="182" t="s">
        <v>222</v>
      </c>
      <c r="E156" s="107" t="s">
        <v>7</v>
      </c>
      <c r="F156" s="175">
        <v>140.5</v>
      </c>
      <c r="G156" s="285"/>
      <c r="H156" s="143"/>
      <c r="I156" s="144">
        <f>0*G156</f>
        <v>0</v>
      </c>
      <c r="J156" s="144"/>
      <c r="K156" s="292">
        <f t="shared" ref="K156" si="76">H156+I156</f>
        <v>0</v>
      </c>
      <c r="L156" s="286">
        <f>(H156+I156)*F156</f>
        <v>0</v>
      </c>
      <c r="M156" s="85">
        <f>J156*F156</f>
        <v>0</v>
      </c>
      <c r="N156" s="83">
        <f>M156+L156</f>
        <v>0</v>
      </c>
      <c r="O156" s="284" t="s">
        <v>460</v>
      </c>
      <c r="P156" s="71"/>
    </row>
    <row r="157" spans="1:34" ht="39.950000000000003" customHeight="1" outlineLevel="2" x14ac:dyDescent="0.25">
      <c r="A157" s="176" t="s">
        <v>166</v>
      </c>
      <c r="B157" s="88"/>
      <c r="C157" s="296"/>
      <c r="D157" s="273" t="s">
        <v>391</v>
      </c>
      <c r="E157" s="107" t="s">
        <v>7</v>
      </c>
      <c r="F157" s="81">
        <v>310.06</v>
      </c>
      <c r="G157" s="82"/>
      <c r="H157" s="143"/>
      <c r="I157" s="144"/>
      <c r="J157" s="144"/>
      <c r="K157" s="292">
        <f>H157+I157</f>
        <v>0</v>
      </c>
      <c r="L157" s="84">
        <f>H157*F157</f>
        <v>0</v>
      </c>
      <c r="M157" s="85">
        <f>I157*F157</f>
        <v>0</v>
      </c>
      <c r="N157" s="83">
        <f t="shared" si="68"/>
        <v>0</v>
      </c>
      <c r="O157" s="272" t="s">
        <v>224</v>
      </c>
    </row>
    <row r="158" spans="1:34" ht="39.950000000000003" customHeight="1" outlineLevel="2" x14ac:dyDescent="0.25">
      <c r="A158" s="176" t="s">
        <v>167</v>
      </c>
      <c r="B158" s="88"/>
      <c r="C158" s="297"/>
      <c r="D158" s="103" t="s">
        <v>65</v>
      </c>
      <c r="E158" s="107" t="s">
        <v>7</v>
      </c>
      <c r="F158" s="81">
        <v>12.62</v>
      </c>
      <c r="G158" s="82"/>
      <c r="H158" s="143"/>
      <c r="I158" s="144"/>
      <c r="J158" s="144"/>
      <c r="K158" s="292">
        <f>H158+I158</f>
        <v>0</v>
      </c>
      <c r="L158" s="84">
        <f>H158*F158</f>
        <v>0</v>
      </c>
      <c r="M158" s="85">
        <f>I158*F158</f>
        <v>0</v>
      </c>
      <c r="N158" s="83">
        <f t="shared" si="68"/>
        <v>0</v>
      </c>
      <c r="O158" s="208"/>
    </row>
    <row r="159" spans="1:34" s="146" customFormat="1" ht="39.950000000000003" customHeight="1" outlineLevel="2" x14ac:dyDescent="0.2">
      <c r="A159" s="176" t="s">
        <v>168</v>
      </c>
      <c r="B159" s="88"/>
      <c r="C159" s="295" t="s">
        <v>410</v>
      </c>
      <c r="D159" s="182" t="s">
        <v>223</v>
      </c>
      <c r="E159" s="107" t="s">
        <v>7</v>
      </c>
      <c r="F159" s="175">
        <v>26.59</v>
      </c>
      <c r="G159" s="157"/>
      <c r="H159" s="180"/>
      <c r="I159" s="181"/>
      <c r="J159" s="144"/>
      <c r="K159" s="292">
        <f>H159+I159</f>
        <v>0</v>
      </c>
      <c r="L159" s="84">
        <f>H159*F159</f>
        <v>0</v>
      </c>
      <c r="M159" s="85">
        <f>I159*F159</f>
        <v>0</v>
      </c>
      <c r="N159" s="83">
        <f t="shared" si="68"/>
        <v>0</v>
      </c>
      <c r="O159" s="210"/>
      <c r="P159" s="71"/>
    </row>
    <row r="160" spans="1:34" s="146" customFormat="1" ht="49.5" customHeight="1" outlineLevel="2" x14ac:dyDescent="0.2">
      <c r="A160" s="176" t="s">
        <v>169</v>
      </c>
      <c r="B160" s="88"/>
      <c r="C160" s="296"/>
      <c r="D160" s="182" t="s">
        <v>220</v>
      </c>
      <c r="E160" s="107" t="s">
        <v>7</v>
      </c>
      <c r="F160" s="175">
        <v>20.41</v>
      </c>
      <c r="G160" s="285"/>
      <c r="H160" s="143"/>
      <c r="I160" s="144">
        <f>0*G160</f>
        <v>0</v>
      </c>
      <c r="J160" s="144"/>
      <c r="K160" s="292">
        <f t="shared" ref="K160" si="77">H160+I160</f>
        <v>0</v>
      </c>
      <c r="L160" s="286">
        <f>(H160+I160)*F160</f>
        <v>0</v>
      </c>
      <c r="M160" s="85">
        <f>J160*F160</f>
        <v>0</v>
      </c>
      <c r="N160" s="83">
        <f>M160+L160</f>
        <v>0</v>
      </c>
      <c r="O160" s="284" t="s">
        <v>460</v>
      </c>
      <c r="P160" s="71"/>
    </row>
    <row r="161" spans="1:34" s="146" customFormat="1" ht="39.950000000000003" customHeight="1" outlineLevel="2" x14ac:dyDescent="0.2">
      <c r="A161" s="176" t="s">
        <v>170</v>
      </c>
      <c r="B161" s="88"/>
      <c r="C161" s="297"/>
      <c r="D161" s="273" t="s">
        <v>391</v>
      </c>
      <c r="E161" s="107" t="s">
        <v>7</v>
      </c>
      <c r="F161" s="175">
        <v>47.15</v>
      </c>
      <c r="G161" s="157"/>
      <c r="H161" s="180"/>
      <c r="I161" s="181"/>
      <c r="J161" s="144"/>
      <c r="K161" s="292">
        <f>H161+I161</f>
        <v>0</v>
      </c>
      <c r="L161" s="84">
        <f>H161*F161</f>
        <v>0</v>
      </c>
      <c r="M161" s="85">
        <f>I161*F161</f>
        <v>0</v>
      </c>
      <c r="N161" s="83">
        <f t="shared" si="68"/>
        <v>0</v>
      </c>
      <c r="O161" s="210" t="s">
        <v>224</v>
      </c>
      <c r="P161" s="71"/>
    </row>
    <row r="162" spans="1:34" s="146" customFormat="1" ht="39.950000000000003" customHeight="1" outlineLevel="2" x14ac:dyDescent="0.2">
      <c r="A162" s="176" t="s">
        <v>455</v>
      </c>
      <c r="B162" s="88"/>
      <c r="C162" s="103" t="s">
        <v>452</v>
      </c>
      <c r="D162" s="279" t="s">
        <v>453</v>
      </c>
      <c r="E162" s="107" t="s">
        <v>69</v>
      </c>
      <c r="F162" s="175">
        <v>1</v>
      </c>
      <c r="G162" s="157"/>
      <c r="H162" s="180"/>
      <c r="I162" s="181"/>
      <c r="J162" s="144"/>
      <c r="K162" s="292">
        <f t="shared" ref="K162" si="78">H162+I162</f>
        <v>0</v>
      </c>
      <c r="L162" s="84">
        <f t="shared" ref="L162" si="79">H162*F162</f>
        <v>0</v>
      </c>
      <c r="M162" s="85">
        <f t="shared" ref="M162" si="80">I162*F162</f>
        <v>0</v>
      </c>
      <c r="N162" s="83">
        <f t="shared" ref="N162" si="81">M162+L162</f>
        <v>0</v>
      </c>
      <c r="O162" s="210" t="s">
        <v>454</v>
      </c>
      <c r="P162" s="71"/>
    </row>
    <row r="163" spans="1:34" s="30" customFormat="1" ht="30" customHeight="1" outlineLevel="1" x14ac:dyDescent="0.25">
      <c r="A163" s="177" t="s">
        <v>171</v>
      </c>
      <c r="B163" s="87"/>
      <c r="C163" s="89" t="s">
        <v>37</v>
      </c>
      <c r="D163" s="129"/>
      <c r="E163" s="129"/>
      <c r="F163" s="130"/>
      <c r="G163" s="131"/>
      <c r="H163" s="132"/>
      <c r="I163" s="133"/>
      <c r="J163" s="294"/>
      <c r="K163" s="134"/>
      <c r="L163" s="135"/>
      <c r="M163" s="136"/>
      <c r="N163" s="137"/>
      <c r="O163" s="138"/>
      <c r="P163" s="66"/>
    </row>
    <row r="164" spans="1:34" ht="39.950000000000003" customHeight="1" outlineLevel="2" x14ac:dyDescent="0.25">
      <c r="A164" s="176" t="s">
        <v>172</v>
      </c>
      <c r="B164" s="106"/>
      <c r="C164" s="295" t="s">
        <v>430</v>
      </c>
      <c r="D164" s="182" t="s">
        <v>58</v>
      </c>
      <c r="E164" s="106" t="s">
        <v>7</v>
      </c>
      <c r="F164" s="81">
        <v>689.19</v>
      </c>
      <c r="G164" s="82"/>
      <c r="H164" s="143"/>
      <c r="I164" s="144"/>
      <c r="J164" s="144"/>
      <c r="K164" s="292">
        <f t="shared" ref="K164:K166" si="82">H164+I164</f>
        <v>0</v>
      </c>
      <c r="L164" s="84">
        <f t="shared" ref="L164:L166" si="83">H164*F164</f>
        <v>0</v>
      </c>
      <c r="M164" s="85">
        <f t="shared" ref="M164:M166" si="84">I164*F164</f>
        <v>0</v>
      </c>
      <c r="N164" s="83">
        <f t="shared" ref="N164:N166" si="85">M164+L164</f>
        <v>0</v>
      </c>
      <c r="O164" s="215"/>
      <c r="P164" s="152"/>
      <c r="Q164" s="25"/>
      <c r="R164" s="25"/>
      <c r="S164" s="25"/>
      <c r="T164" s="25"/>
      <c r="U164" s="25"/>
      <c r="V164" s="25"/>
      <c r="W164" s="25"/>
      <c r="X164" s="25"/>
      <c r="Y164" s="25"/>
      <c r="Z164" s="25"/>
      <c r="AA164" s="25"/>
      <c r="AB164" s="25"/>
      <c r="AC164" s="25"/>
      <c r="AD164" s="25"/>
      <c r="AE164" s="25"/>
      <c r="AF164" s="25"/>
      <c r="AG164" s="25"/>
      <c r="AH164" s="25"/>
    </row>
    <row r="165" spans="1:34" ht="30" customHeight="1" outlineLevel="2" x14ac:dyDescent="0.25">
      <c r="A165" s="176" t="s">
        <v>173</v>
      </c>
      <c r="B165" s="106"/>
      <c r="C165" s="296"/>
      <c r="D165" s="273" t="s">
        <v>405</v>
      </c>
      <c r="E165" s="106" t="s">
        <v>7</v>
      </c>
      <c r="F165" s="81">
        <v>713.6</v>
      </c>
      <c r="G165" s="165"/>
      <c r="H165" s="143"/>
      <c r="I165" s="144"/>
      <c r="J165" s="144"/>
      <c r="K165" s="292">
        <f t="shared" si="82"/>
        <v>0</v>
      </c>
      <c r="L165" s="84">
        <f t="shared" si="83"/>
        <v>0</v>
      </c>
      <c r="M165" s="85">
        <f t="shared" si="84"/>
        <v>0</v>
      </c>
      <c r="N165" s="83">
        <f t="shared" si="85"/>
        <v>0</v>
      </c>
      <c r="O165" s="215"/>
      <c r="P165" s="152"/>
      <c r="Q165" s="25"/>
      <c r="R165" s="25"/>
      <c r="S165" s="25"/>
      <c r="T165" s="25"/>
      <c r="U165" s="25"/>
      <c r="V165" s="25"/>
      <c r="W165" s="25"/>
      <c r="X165" s="25"/>
      <c r="Y165" s="25"/>
      <c r="Z165" s="25"/>
      <c r="AA165" s="25"/>
      <c r="AB165" s="25"/>
      <c r="AC165" s="25"/>
      <c r="AD165" s="25"/>
      <c r="AE165" s="25"/>
      <c r="AF165" s="25"/>
      <c r="AG165" s="25"/>
      <c r="AH165" s="25"/>
    </row>
    <row r="166" spans="1:34" ht="39.950000000000003" customHeight="1" outlineLevel="2" x14ac:dyDescent="0.25">
      <c r="A166" s="176" t="s">
        <v>174</v>
      </c>
      <c r="B166" s="106"/>
      <c r="C166" s="297"/>
      <c r="D166" s="103" t="s">
        <v>429</v>
      </c>
      <c r="E166" s="106" t="s">
        <v>7</v>
      </c>
      <c r="F166" s="81">
        <v>12.75</v>
      </c>
      <c r="G166" s="165"/>
      <c r="H166" s="143"/>
      <c r="I166" s="144"/>
      <c r="J166" s="144"/>
      <c r="K166" s="292">
        <f t="shared" si="82"/>
        <v>0</v>
      </c>
      <c r="L166" s="84">
        <f t="shared" si="83"/>
        <v>0</v>
      </c>
      <c r="M166" s="85">
        <f t="shared" si="84"/>
        <v>0</v>
      </c>
      <c r="N166" s="83">
        <f t="shared" si="85"/>
        <v>0</v>
      </c>
      <c r="O166" s="208"/>
      <c r="P166" s="152"/>
      <c r="Q166" s="25"/>
      <c r="R166" s="25"/>
      <c r="S166" s="25"/>
      <c r="T166" s="25"/>
      <c r="U166" s="25"/>
      <c r="V166" s="25"/>
      <c r="W166" s="25"/>
      <c r="X166" s="25"/>
      <c r="Y166" s="25"/>
      <c r="Z166" s="25"/>
      <c r="AA166" s="25"/>
      <c r="AB166" s="25"/>
      <c r="AC166" s="25"/>
      <c r="AD166" s="25"/>
      <c r="AE166" s="25"/>
      <c r="AF166" s="25"/>
      <c r="AG166" s="25"/>
      <c r="AH166" s="25"/>
    </row>
    <row r="167" spans="1:34" s="30" customFormat="1" ht="30" customHeight="1" x14ac:dyDescent="0.2">
      <c r="A167" s="139" t="s">
        <v>175</v>
      </c>
      <c r="B167" s="99"/>
      <c r="C167" s="100" t="s">
        <v>16</v>
      </c>
      <c r="D167" s="101"/>
      <c r="E167" s="108" t="s">
        <v>7</v>
      </c>
      <c r="F167" s="109">
        <f>F169+F172+F174+F175+F178+F180+F181+F182+F184+F186+F187+F191+F193+F194+F195+F197</f>
        <v>3132.55</v>
      </c>
      <c r="G167" s="110"/>
      <c r="H167" s="111"/>
      <c r="I167" s="125"/>
      <c r="J167" s="193"/>
      <c r="K167" s="112"/>
      <c r="L167" s="113">
        <f>SUM(L169:L198)</f>
        <v>0</v>
      </c>
      <c r="M167" s="114">
        <f>SUM(M169:M198)</f>
        <v>0</v>
      </c>
      <c r="N167" s="115">
        <f>M167+L167</f>
        <v>0</v>
      </c>
      <c r="O167" s="174"/>
      <c r="P167" s="66"/>
    </row>
    <row r="168" spans="1:34" s="30" customFormat="1" ht="30" customHeight="1" outlineLevel="1" x14ac:dyDescent="0.25">
      <c r="A168" s="177" t="s">
        <v>176</v>
      </c>
      <c r="B168" s="87"/>
      <c r="C168" s="89" t="s">
        <v>383</v>
      </c>
      <c r="D168" s="128"/>
      <c r="E168" s="129"/>
      <c r="F168" s="130"/>
      <c r="G168" s="131"/>
      <c r="H168" s="132"/>
      <c r="I168" s="133"/>
      <c r="J168" s="294"/>
      <c r="K168" s="134"/>
      <c r="L168" s="135"/>
      <c r="M168" s="136"/>
      <c r="N168" s="137"/>
      <c r="O168" s="138"/>
      <c r="P168" s="66"/>
    </row>
    <row r="169" spans="1:34" ht="39.950000000000003" customHeight="1" outlineLevel="2" x14ac:dyDescent="0.25">
      <c r="A169" s="176" t="s">
        <v>177</v>
      </c>
      <c r="B169" s="106"/>
      <c r="C169" s="295" t="s">
        <v>276</v>
      </c>
      <c r="D169" s="103" t="s">
        <v>29</v>
      </c>
      <c r="E169" s="106" t="s">
        <v>7</v>
      </c>
      <c r="F169" s="81">
        <v>280.04000000000002</v>
      </c>
      <c r="G169" s="82"/>
      <c r="H169" s="143"/>
      <c r="I169" s="144"/>
      <c r="J169" s="144"/>
      <c r="K169" s="292">
        <f t="shared" ref="K169:K170" si="86">H169+I169</f>
        <v>0</v>
      </c>
      <c r="L169" s="84">
        <f t="shared" ref="L169:L170" si="87">H169*F169</f>
        <v>0</v>
      </c>
      <c r="M169" s="85">
        <f t="shared" ref="M169:M170" si="88">I169*F169</f>
        <v>0</v>
      </c>
      <c r="N169" s="83">
        <f t="shared" ref="N169:N170" si="89">M169+L169</f>
        <v>0</v>
      </c>
      <c r="O169" s="215"/>
      <c r="P169" s="152"/>
      <c r="Q169" s="25"/>
      <c r="R169" s="25"/>
      <c r="S169" s="25"/>
      <c r="T169" s="25"/>
      <c r="U169" s="25"/>
      <c r="V169" s="25"/>
      <c r="W169" s="25"/>
      <c r="X169" s="25"/>
      <c r="Y169" s="25"/>
      <c r="Z169" s="25"/>
      <c r="AA169" s="25"/>
      <c r="AB169" s="25"/>
      <c r="AC169" s="25"/>
      <c r="AD169" s="25"/>
      <c r="AE169" s="25"/>
      <c r="AF169" s="25"/>
      <c r="AG169" s="25"/>
      <c r="AH169" s="25"/>
    </row>
    <row r="170" spans="1:34" ht="38.1" customHeight="1" outlineLevel="2" x14ac:dyDescent="0.25">
      <c r="A170" s="176" t="s">
        <v>178</v>
      </c>
      <c r="B170" s="106"/>
      <c r="C170" s="297"/>
      <c r="D170" s="273" t="s">
        <v>390</v>
      </c>
      <c r="E170" s="106" t="s">
        <v>7</v>
      </c>
      <c r="F170" s="81">
        <f>F169</f>
        <v>280.04000000000002</v>
      </c>
      <c r="G170" s="165"/>
      <c r="H170" s="143"/>
      <c r="I170" s="144"/>
      <c r="J170" s="144"/>
      <c r="K170" s="292">
        <f t="shared" si="86"/>
        <v>0</v>
      </c>
      <c r="L170" s="84">
        <f t="shared" si="87"/>
        <v>0</v>
      </c>
      <c r="M170" s="85">
        <f t="shared" si="88"/>
        <v>0</v>
      </c>
      <c r="N170" s="83">
        <f t="shared" si="89"/>
        <v>0</v>
      </c>
      <c r="O170" s="208"/>
      <c r="P170" s="152"/>
      <c r="Q170" s="25"/>
      <c r="R170" s="25"/>
      <c r="S170" s="25"/>
      <c r="T170" s="25"/>
      <c r="U170" s="25"/>
      <c r="V170" s="25"/>
      <c r="W170" s="25"/>
      <c r="X170" s="25"/>
      <c r="Y170" s="25"/>
      <c r="Z170" s="25"/>
      <c r="AA170" s="25"/>
      <c r="AB170" s="25"/>
      <c r="AC170" s="25"/>
      <c r="AD170" s="25"/>
      <c r="AE170" s="25"/>
      <c r="AF170" s="25"/>
      <c r="AG170" s="25"/>
      <c r="AH170" s="25"/>
    </row>
    <row r="171" spans="1:34" s="30" customFormat="1" ht="30" customHeight="1" outlineLevel="1" x14ac:dyDescent="0.25">
      <c r="A171" s="177" t="s">
        <v>179</v>
      </c>
      <c r="B171" s="87"/>
      <c r="C171" s="164" t="s">
        <v>17</v>
      </c>
      <c r="D171" s="90"/>
      <c r="E171" s="91"/>
      <c r="F171" s="92"/>
      <c r="G171" s="93"/>
      <c r="H171" s="132"/>
      <c r="I171" s="133"/>
      <c r="J171" s="294"/>
      <c r="K171" s="134"/>
      <c r="L171" s="135"/>
      <c r="M171" s="136"/>
      <c r="N171" s="137"/>
      <c r="O171" s="138"/>
      <c r="P171" s="66"/>
    </row>
    <row r="172" spans="1:34" ht="42" customHeight="1" outlineLevel="2" x14ac:dyDescent="0.25">
      <c r="A172" s="176" t="s">
        <v>180</v>
      </c>
      <c r="B172" s="102"/>
      <c r="C172" s="295" t="s">
        <v>299</v>
      </c>
      <c r="D172" s="224" t="s">
        <v>29</v>
      </c>
      <c r="E172" s="104" t="s">
        <v>7</v>
      </c>
      <c r="F172" s="81">
        <v>11.19</v>
      </c>
      <c r="G172" s="105"/>
      <c r="H172" s="143"/>
      <c r="I172" s="144"/>
      <c r="J172" s="144"/>
      <c r="K172" s="292">
        <f t="shared" ref="K172:K182" si="90">H172+I172</f>
        <v>0</v>
      </c>
      <c r="L172" s="84">
        <f t="shared" ref="L172:L182" si="91">H172*F172</f>
        <v>0</v>
      </c>
      <c r="M172" s="85">
        <f t="shared" ref="M172:M182" si="92">I172*F172</f>
        <v>0</v>
      </c>
      <c r="N172" s="83">
        <f t="shared" ref="N172:N182" si="93">M172+L172</f>
        <v>0</v>
      </c>
      <c r="O172" s="210"/>
      <c r="P172" s="72"/>
      <c r="Q172" s="25"/>
      <c r="R172" s="25"/>
      <c r="S172" s="25"/>
      <c r="T172" s="25"/>
      <c r="U172" s="25"/>
      <c r="V172" s="25"/>
      <c r="W172" s="25"/>
      <c r="X172" s="25"/>
      <c r="Y172" s="25"/>
      <c r="Z172" s="25"/>
      <c r="AA172" s="25"/>
      <c r="AB172" s="25"/>
      <c r="AC172" s="25"/>
      <c r="AD172" s="25"/>
      <c r="AE172" s="25"/>
      <c r="AF172" s="25"/>
      <c r="AG172" s="25"/>
      <c r="AH172" s="25"/>
    </row>
    <row r="173" spans="1:34" ht="42" customHeight="1" outlineLevel="2" x14ac:dyDescent="0.25">
      <c r="A173" s="176" t="s">
        <v>181</v>
      </c>
      <c r="B173" s="102"/>
      <c r="C173" s="297"/>
      <c r="D173" s="273" t="s">
        <v>390</v>
      </c>
      <c r="E173" s="104" t="s">
        <v>7</v>
      </c>
      <c r="F173" s="81">
        <f>F172</f>
        <v>11.19</v>
      </c>
      <c r="G173" s="105"/>
      <c r="H173" s="143"/>
      <c r="I173" s="144"/>
      <c r="J173" s="144"/>
      <c r="K173" s="292">
        <f t="shared" si="90"/>
        <v>0</v>
      </c>
      <c r="L173" s="84">
        <f t="shared" si="91"/>
        <v>0</v>
      </c>
      <c r="M173" s="85">
        <f t="shared" si="92"/>
        <v>0</v>
      </c>
      <c r="N173" s="83">
        <f t="shared" si="93"/>
        <v>0</v>
      </c>
      <c r="O173" s="210"/>
      <c r="P173" s="72"/>
      <c r="Q173" s="25"/>
      <c r="R173" s="25"/>
      <c r="S173" s="25"/>
      <c r="T173" s="25"/>
      <c r="U173" s="25"/>
      <c r="V173" s="25"/>
      <c r="W173" s="25"/>
      <c r="X173" s="25"/>
      <c r="Y173" s="25"/>
      <c r="Z173" s="25"/>
      <c r="AA173" s="25"/>
      <c r="AB173" s="25"/>
      <c r="AC173" s="25"/>
      <c r="AD173" s="25"/>
      <c r="AE173" s="25"/>
      <c r="AF173" s="25"/>
      <c r="AG173" s="25"/>
      <c r="AH173" s="25"/>
    </row>
    <row r="174" spans="1:34" s="29" customFormat="1" ht="76.5" customHeight="1" outlineLevel="2" x14ac:dyDescent="0.25">
      <c r="A174" s="176" t="s">
        <v>182</v>
      </c>
      <c r="B174" s="106"/>
      <c r="C174" s="207" t="s">
        <v>290</v>
      </c>
      <c r="D174" s="103" t="s">
        <v>67</v>
      </c>
      <c r="E174" s="156" t="s">
        <v>7</v>
      </c>
      <c r="F174" s="81">
        <v>542.80999999999995</v>
      </c>
      <c r="G174" s="105"/>
      <c r="H174" s="143"/>
      <c r="I174" s="144"/>
      <c r="J174" s="144"/>
      <c r="K174" s="292">
        <f t="shared" si="90"/>
        <v>0</v>
      </c>
      <c r="L174" s="84">
        <f t="shared" si="91"/>
        <v>0</v>
      </c>
      <c r="M174" s="85">
        <f t="shared" si="92"/>
        <v>0</v>
      </c>
      <c r="N174" s="83">
        <f t="shared" si="93"/>
        <v>0</v>
      </c>
      <c r="O174" s="210" t="s">
        <v>291</v>
      </c>
      <c r="P174" s="73"/>
      <c r="Q174" s="31"/>
      <c r="R174" s="31"/>
      <c r="S174" s="31"/>
      <c r="T174" s="31"/>
      <c r="U174" s="31"/>
      <c r="V174" s="31"/>
      <c r="W174" s="31"/>
      <c r="X174" s="31"/>
      <c r="Y174" s="31"/>
      <c r="Z174" s="31"/>
      <c r="AA174" s="31"/>
      <c r="AB174" s="31"/>
      <c r="AC174" s="31"/>
      <c r="AD174" s="31"/>
      <c r="AE174" s="31"/>
      <c r="AF174" s="31"/>
      <c r="AG174" s="31"/>
      <c r="AH174" s="31"/>
    </row>
    <row r="175" spans="1:34" s="29" customFormat="1" ht="39.950000000000003" customHeight="1" outlineLevel="2" x14ac:dyDescent="0.25">
      <c r="A175" s="176" t="s">
        <v>183</v>
      </c>
      <c r="B175" s="106"/>
      <c r="C175" s="295" t="s">
        <v>281</v>
      </c>
      <c r="D175" s="224" t="s">
        <v>52</v>
      </c>
      <c r="E175" s="156" t="s">
        <v>7</v>
      </c>
      <c r="F175" s="175">
        <v>35.72</v>
      </c>
      <c r="G175" s="105"/>
      <c r="H175" s="180"/>
      <c r="I175" s="181"/>
      <c r="J175" s="144"/>
      <c r="K175" s="292">
        <f t="shared" si="90"/>
        <v>0</v>
      </c>
      <c r="L175" s="84">
        <f t="shared" si="91"/>
        <v>0</v>
      </c>
      <c r="M175" s="85">
        <f t="shared" si="92"/>
        <v>0</v>
      </c>
      <c r="N175" s="83">
        <f t="shared" si="93"/>
        <v>0</v>
      </c>
      <c r="O175" s="210"/>
      <c r="P175" s="73"/>
      <c r="Q175" s="31"/>
      <c r="R175" s="31"/>
      <c r="S175" s="31"/>
      <c r="T175" s="31"/>
      <c r="U175" s="31"/>
      <c r="V175" s="31"/>
      <c r="W175" s="31"/>
      <c r="X175" s="31"/>
      <c r="Y175" s="31"/>
      <c r="Z175" s="31"/>
      <c r="AA175" s="31"/>
      <c r="AB175" s="31"/>
      <c r="AC175" s="31"/>
      <c r="AD175" s="31"/>
      <c r="AE175" s="31"/>
      <c r="AF175" s="31"/>
      <c r="AG175" s="31"/>
      <c r="AH175" s="31"/>
    </row>
    <row r="176" spans="1:34" s="29" customFormat="1" ht="39.950000000000003" customHeight="1" outlineLevel="2" x14ac:dyDescent="0.25">
      <c r="A176" s="176" t="s">
        <v>184</v>
      </c>
      <c r="B176" s="106"/>
      <c r="C176" s="296"/>
      <c r="D176" s="182" t="s">
        <v>56</v>
      </c>
      <c r="E176" s="156" t="s">
        <v>7</v>
      </c>
      <c r="F176" s="175">
        <f>F175</f>
        <v>35.72</v>
      </c>
      <c r="G176" s="105"/>
      <c r="H176" s="180"/>
      <c r="I176" s="181"/>
      <c r="J176" s="144"/>
      <c r="K176" s="292">
        <f t="shared" si="90"/>
        <v>0</v>
      </c>
      <c r="L176" s="84">
        <f t="shared" si="91"/>
        <v>0</v>
      </c>
      <c r="M176" s="85">
        <f t="shared" si="92"/>
        <v>0</v>
      </c>
      <c r="N176" s="83">
        <f t="shared" si="93"/>
        <v>0</v>
      </c>
      <c r="O176" s="210"/>
      <c r="P176" s="73"/>
      <c r="Q176" s="31"/>
      <c r="R176" s="31"/>
      <c r="S176" s="31"/>
      <c r="T176" s="31"/>
      <c r="U176" s="31"/>
      <c r="V176" s="31"/>
      <c r="W176" s="31"/>
      <c r="X176" s="31"/>
      <c r="Y176" s="31"/>
      <c r="Z176" s="31"/>
      <c r="AA176" s="31"/>
      <c r="AB176" s="31"/>
      <c r="AC176" s="31"/>
      <c r="AD176" s="31"/>
      <c r="AE176" s="31"/>
      <c r="AF176" s="31"/>
      <c r="AG176" s="31"/>
      <c r="AH176" s="31"/>
    </row>
    <row r="177" spans="1:34" s="29" customFormat="1" ht="54.95" customHeight="1" outlineLevel="2" x14ac:dyDescent="0.25">
      <c r="A177" s="176" t="s">
        <v>185</v>
      </c>
      <c r="B177" s="106"/>
      <c r="C177" s="297"/>
      <c r="D177" s="103" t="s">
        <v>55</v>
      </c>
      <c r="E177" s="156" t="s">
        <v>7</v>
      </c>
      <c r="F177" s="175">
        <f>F175</f>
        <v>35.72</v>
      </c>
      <c r="G177" s="105"/>
      <c r="H177" s="180"/>
      <c r="I177" s="181"/>
      <c r="J177" s="144"/>
      <c r="K177" s="292">
        <f t="shared" si="90"/>
        <v>0</v>
      </c>
      <c r="L177" s="84">
        <f t="shared" si="91"/>
        <v>0</v>
      </c>
      <c r="M177" s="85">
        <f t="shared" si="92"/>
        <v>0</v>
      </c>
      <c r="N177" s="83">
        <f t="shared" si="93"/>
        <v>0</v>
      </c>
      <c r="O177" s="210"/>
      <c r="P177" s="73"/>
      <c r="Q177" s="31"/>
      <c r="R177" s="31"/>
      <c r="S177" s="31"/>
      <c r="T177" s="31"/>
      <c r="U177" s="31"/>
      <c r="V177" s="31"/>
      <c r="W177" s="31"/>
      <c r="X177" s="31"/>
      <c r="Y177" s="31"/>
      <c r="Z177" s="31"/>
      <c r="AA177" s="31"/>
      <c r="AB177" s="31"/>
      <c r="AC177" s="31"/>
      <c r="AD177" s="31"/>
      <c r="AE177" s="31"/>
      <c r="AF177" s="31"/>
      <c r="AG177" s="31"/>
      <c r="AH177" s="31"/>
    </row>
    <row r="178" spans="1:34" s="29" customFormat="1" ht="69" customHeight="1" outlineLevel="2" x14ac:dyDescent="0.25">
      <c r="A178" s="176" t="s">
        <v>186</v>
      </c>
      <c r="B178" s="106"/>
      <c r="C178" s="295" t="s">
        <v>300</v>
      </c>
      <c r="D178" s="224" t="s">
        <v>52</v>
      </c>
      <c r="E178" s="156" t="s">
        <v>7</v>
      </c>
      <c r="F178" s="175">
        <v>115.36</v>
      </c>
      <c r="G178" s="105"/>
      <c r="H178" s="180"/>
      <c r="I178" s="181"/>
      <c r="J178" s="144"/>
      <c r="K178" s="292">
        <f t="shared" si="90"/>
        <v>0</v>
      </c>
      <c r="L178" s="84">
        <f t="shared" si="91"/>
        <v>0</v>
      </c>
      <c r="M178" s="85">
        <f t="shared" si="92"/>
        <v>0</v>
      </c>
      <c r="N178" s="83">
        <f t="shared" si="93"/>
        <v>0</v>
      </c>
      <c r="O178" s="210"/>
      <c r="P178" s="73"/>
      <c r="Q178" s="31"/>
      <c r="R178" s="31"/>
      <c r="S178" s="31"/>
      <c r="T178" s="31"/>
      <c r="U178" s="31"/>
      <c r="V178" s="31"/>
      <c r="W178" s="31"/>
      <c r="X178" s="31"/>
      <c r="Y178" s="31"/>
      <c r="Z178" s="31"/>
      <c r="AA178" s="31"/>
      <c r="AB178" s="31"/>
      <c r="AC178" s="31"/>
      <c r="AD178" s="31"/>
      <c r="AE178" s="31"/>
      <c r="AF178" s="31"/>
      <c r="AG178" s="31"/>
      <c r="AH178" s="31"/>
    </row>
    <row r="179" spans="1:34" s="29" customFormat="1" ht="69" customHeight="1" outlineLevel="2" x14ac:dyDescent="0.25">
      <c r="A179" s="176" t="s">
        <v>187</v>
      </c>
      <c r="B179" s="106"/>
      <c r="C179" s="297"/>
      <c r="D179" s="273" t="s">
        <v>390</v>
      </c>
      <c r="E179" s="156" t="s">
        <v>7</v>
      </c>
      <c r="F179" s="201">
        <f>F178</f>
        <v>115.36</v>
      </c>
      <c r="G179" s="202"/>
      <c r="H179" s="180"/>
      <c r="I179" s="181"/>
      <c r="J179" s="144"/>
      <c r="K179" s="292">
        <f t="shared" si="90"/>
        <v>0</v>
      </c>
      <c r="L179" s="84">
        <f t="shared" si="91"/>
        <v>0</v>
      </c>
      <c r="M179" s="85">
        <f t="shared" si="92"/>
        <v>0</v>
      </c>
      <c r="N179" s="83">
        <f t="shared" si="93"/>
        <v>0</v>
      </c>
      <c r="O179" s="210"/>
      <c r="P179" s="73"/>
      <c r="Q179" s="31"/>
      <c r="R179" s="31"/>
      <c r="S179" s="31"/>
      <c r="T179" s="31"/>
      <c r="U179" s="31"/>
      <c r="V179" s="31"/>
      <c r="W179" s="31"/>
      <c r="X179" s="31"/>
      <c r="Y179" s="31"/>
      <c r="Z179" s="31"/>
      <c r="AA179" s="31"/>
      <c r="AB179" s="31"/>
      <c r="AC179" s="31"/>
      <c r="AD179" s="31"/>
      <c r="AE179" s="31"/>
      <c r="AF179" s="31"/>
      <c r="AG179" s="31"/>
      <c r="AH179" s="31"/>
    </row>
    <row r="180" spans="1:34" s="29" customFormat="1" ht="39.950000000000003" customHeight="1" outlineLevel="2" x14ac:dyDescent="0.25">
      <c r="A180" s="176" t="s">
        <v>188</v>
      </c>
      <c r="B180" s="106"/>
      <c r="C180" s="103" t="s">
        <v>296</v>
      </c>
      <c r="D180" s="103" t="s">
        <v>289</v>
      </c>
      <c r="E180" s="156" t="s">
        <v>7</v>
      </c>
      <c r="F180" s="175">
        <v>76.25</v>
      </c>
      <c r="G180" s="105"/>
      <c r="H180" s="180"/>
      <c r="I180" s="181"/>
      <c r="J180" s="144"/>
      <c r="K180" s="292">
        <f t="shared" si="90"/>
        <v>0</v>
      </c>
      <c r="L180" s="84">
        <f t="shared" si="91"/>
        <v>0</v>
      </c>
      <c r="M180" s="85">
        <f t="shared" si="92"/>
        <v>0</v>
      </c>
      <c r="N180" s="83">
        <f t="shared" si="93"/>
        <v>0</v>
      </c>
      <c r="O180" s="210"/>
      <c r="P180" s="73"/>
      <c r="Q180" s="31"/>
      <c r="R180" s="31"/>
      <c r="S180" s="31"/>
      <c r="T180" s="31"/>
      <c r="U180" s="31"/>
      <c r="V180" s="31"/>
      <c r="W180" s="31"/>
      <c r="X180" s="31"/>
      <c r="Y180" s="31"/>
      <c r="Z180" s="31"/>
      <c r="AA180" s="31"/>
      <c r="AB180" s="31"/>
      <c r="AC180" s="31"/>
      <c r="AD180" s="31"/>
      <c r="AE180" s="31"/>
      <c r="AF180" s="31"/>
      <c r="AG180" s="31"/>
      <c r="AH180" s="31"/>
    </row>
    <row r="181" spans="1:34" s="29" customFormat="1" ht="39.950000000000003" customHeight="1" outlineLevel="2" x14ac:dyDescent="0.25">
      <c r="A181" s="176" t="s">
        <v>189</v>
      </c>
      <c r="B181" s="106"/>
      <c r="C181" s="103" t="s">
        <v>295</v>
      </c>
      <c r="D181" s="103" t="s">
        <v>66</v>
      </c>
      <c r="E181" s="156" t="s">
        <v>7</v>
      </c>
      <c r="F181" s="175">
        <v>10.199999999999999</v>
      </c>
      <c r="G181" s="105"/>
      <c r="H181" s="180"/>
      <c r="I181" s="181"/>
      <c r="J181" s="144"/>
      <c r="K181" s="292">
        <f t="shared" si="90"/>
        <v>0</v>
      </c>
      <c r="L181" s="84">
        <f t="shared" si="91"/>
        <v>0</v>
      </c>
      <c r="M181" s="85">
        <f t="shared" si="92"/>
        <v>0</v>
      </c>
      <c r="N181" s="83">
        <f t="shared" si="93"/>
        <v>0</v>
      </c>
      <c r="O181" s="210" t="s">
        <v>294</v>
      </c>
      <c r="P181" s="73"/>
      <c r="Q181" s="31"/>
      <c r="R181" s="31"/>
      <c r="S181" s="31"/>
      <c r="T181" s="31"/>
      <c r="U181" s="31"/>
      <c r="V181" s="31"/>
      <c r="W181" s="31"/>
      <c r="X181" s="31"/>
      <c r="Y181" s="31"/>
      <c r="Z181" s="31"/>
      <c r="AA181" s="31"/>
      <c r="AB181" s="31"/>
      <c r="AC181" s="31"/>
      <c r="AD181" s="31"/>
      <c r="AE181" s="31"/>
      <c r="AF181" s="31"/>
      <c r="AG181" s="31"/>
      <c r="AH181" s="31"/>
    </row>
    <row r="182" spans="1:34" s="29" customFormat="1" ht="214.5" customHeight="1" outlineLevel="2" x14ac:dyDescent="0.25">
      <c r="A182" s="176" t="s">
        <v>302</v>
      </c>
      <c r="B182" s="106"/>
      <c r="C182" s="103" t="s">
        <v>287</v>
      </c>
      <c r="D182" s="103" t="s">
        <v>286</v>
      </c>
      <c r="E182" s="156" t="s">
        <v>7</v>
      </c>
      <c r="F182" s="175">
        <v>385.3</v>
      </c>
      <c r="G182" s="86"/>
      <c r="H182" s="180"/>
      <c r="I182" s="181"/>
      <c r="J182" s="144"/>
      <c r="K182" s="292">
        <f t="shared" si="90"/>
        <v>0</v>
      </c>
      <c r="L182" s="84">
        <f t="shared" si="91"/>
        <v>0</v>
      </c>
      <c r="M182" s="85">
        <f t="shared" si="92"/>
        <v>0</v>
      </c>
      <c r="N182" s="83">
        <f t="shared" si="93"/>
        <v>0</v>
      </c>
      <c r="O182" s="210"/>
      <c r="P182" s="73"/>
      <c r="Q182" s="31"/>
      <c r="R182" s="31"/>
      <c r="S182" s="31"/>
      <c r="T182" s="31"/>
      <c r="U182" s="31"/>
      <c r="V182" s="31"/>
      <c r="W182" s="31"/>
      <c r="X182" s="31"/>
      <c r="Y182" s="31"/>
      <c r="Z182" s="31"/>
      <c r="AA182" s="31"/>
      <c r="AB182" s="31"/>
      <c r="AC182" s="31"/>
      <c r="AD182" s="31"/>
      <c r="AE182" s="31"/>
      <c r="AF182" s="31"/>
      <c r="AG182" s="31"/>
      <c r="AH182" s="31"/>
    </row>
    <row r="183" spans="1:34" s="30" customFormat="1" ht="30" customHeight="1" outlineLevel="1" x14ac:dyDescent="0.25">
      <c r="A183" s="177" t="s">
        <v>190</v>
      </c>
      <c r="B183" s="87"/>
      <c r="C183" s="164" t="s">
        <v>232</v>
      </c>
      <c r="D183" s="90"/>
      <c r="E183" s="129"/>
      <c r="F183" s="130"/>
      <c r="G183" s="131"/>
      <c r="H183" s="132"/>
      <c r="I183" s="133"/>
      <c r="J183" s="294"/>
      <c r="K183" s="134"/>
      <c r="L183" s="135"/>
      <c r="M183" s="136"/>
      <c r="N183" s="137"/>
      <c r="O183" s="138"/>
      <c r="P183" s="72"/>
    </row>
    <row r="184" spans="1:34" ht="39.950000000000003" customHeight="1" outlineLevel="2" x14ac:dyDescent="0.25">
      <c r="A184" s="176" t="s">
        <v>191</v>
      </c>
      <c r="B184" s="102"/>
      <c r="C184" s="295" t="s">
        <v>301</v>
      </c>
      <c r="D184" s="206" t="s">
        <v>29</v>
      </c>
      <c r="E184" s="104" t="s">
        <v>7</v>
      </c>
      <c r="F184" s="81">
        <v>11.21</v>
      </c>
      <c r="G184" s="105"/>
      <c r="H184" s="143"/>
      <c r="I184" s="144"/>
      <c r="J184" s="144"/>
      <c r="K184" s="292">
        <f t="shared" ref="K184:K195" si="94">H184+I184</f>
        <v>0</v>
      </c>
      <c r="L184" s="84">
        <f t="shared" ref="L184:L195" si="95">H184*F184</f>
        <v>0</v>
      </c>
      <c r="M184" s="85">
        <f t="shared" ref="M184:M195" si="96">I184*F184</f>
        <v>0</v>
      </c>
      <c r="N184" s="83">
        <f t="shared" ref="N184:N195" si="97">M184+L184</f>
        <v>0</v>
      </c>
      <c r="O184" s="210"/>
      <c r="P184" s="72"/>
      <c r="Q184" s="25"/>
      <c r="R184" s="25"/>
      <c r="S184" s="25"/>
      <c r="T184" s="25"/>
      <c r="U184" s="25"/>
      <c r="V184" s="25"/>
      <c r="W184" s="25"/>
      <c r="X184" s="25"/>
      <c r="Y184" s="25"/>
      <c r="Z184" s="25"/>
      <c r="AA184" s="25"/>
      <c r="AB184" s="25"/>
      <c r="AC184" s="25"/>
      <c r="AD184" s="25"/>
      <c r="AE184" s="25"/>
      <c r="AF184" s="25"/>
      <c r="AG184" s="25"/>
      <c r="AH184" s="25"/>
    </row>
    <row r="185" spans="1:34" ht="39.950000000000003" customHeight="1" outlineLevel="2" x14ac:dyDescent="0.25">
      <c r="A185" s="176" t="s">
        <v>192</v>
      </c>
      <c r="B185" s="102"/>
      <c r="C185" s="297"/>
      <c r="D185" s="273" t="s">
        <v>390</v>
      </c>
      <c r="E185" s="104" t="s">
        <v>7</v>
      </c>
      <c r="F185" s="81">
        <f>F184</f>
        <v>11.21</v>
      </c>
      <c r="G185" s="105"/>
      <c r="H185" s="143"/>
      <c r="I185" s="144"/>
      <c r="J185" s="144"/>
      <c r="K185" s="292">
        <f t="shared" si="94"/>
        <v>0</v>
      </c>
      <c r="L185" s="84">
        <f t="shared" si="95"/>
        <v>0</v>
      </c>
      <c r="M185" s="85">
        <f t="shared" si="96"/>
        <v>0</v>
      </c>
      <c r="N185" s="83">
        <f t="shared" si="97"/>
        <v>0</v>
      </c>
      <c r="O185" s="210"/>
      <c r="P185" s="72"/>
      <c r="Q185" s="25"/>
      <c r="R185" s="25"/>
      <c r="S185" s="25"/>
      <c r="T185" s="25"/>
      <c r="U185" s="25"/>
      <c r="V185" s="25"/>
      <c r="W185" s="25"/>
      <c r="X185" s="25"/>
      <c r="Y185" s="25"/>
      <c r="Z185" s="25"/>
      <c r="AA185" s="25"/>
      <c r="AB185" s="25"/>
      <c r="AC185" s="25"/>
      <c r="AD185" s="25"/>
      <c r="AE185" s="25"/>
      <c r="AF185" s="25"/>
      <c r="AG185" s="25"/>
      <c r="AH185" s="25"/>
    </row>
    <row r="186" spans="1:34" s="29" customFormat="1" ht="154.5" customHeight="1" outlineLevel="2" x14ac:dyDescent="0.25">
      <c r="A186" s="176" t="s">
        <v>193</v>
      </c>
      <c r="B186" s="106"/>
      <c r="C186" s="221" t="s">
        <v>293</v>
      </c>
      <c r="D186" s="103" t="s">
        <v>67</v>
      </c>
      <c r="E186" s="156" t="s">
        <v>7</v>
      </c>
      <c r="F186" s="81">
        <v>1053.03</v>
      </c>
      <c r="G186" s="105"/>
      <c r="H186" s="143"/>
      <c r="I186" s="144"/>
      <c r="J186" s="144"/>
      <c r="K186" s="292">
        <f t="shared" si="94"/>
        <v>0</v>
      </c>
      <c r="L186" s="84">
        <f t="shared" si="95"/>
        <v>0</v>
      </c>
      <c r="M186" s="85">
        <f t="shared" si="96"/>
        <v>0</v>
      </c>
      <c r="N186" s="83">
        <f t="shared" si="97"/>
        <v>0</v>
      </c>
      <c r="O186" s="210" t="s">
        <v>292</v>
      </c>
      <c r="P186" s="73"/>
      <c r="Q186" s="31"/>
      <c r="R186" s="31"/>
      <c r="S186" s="31"/>
      <c r="T186" s="31"/>
      <c r="U186" s="31"/>
      <c r="V186" s="31"/>
      <c r="W186" s="31"/>
      <c r="X186" s="31"/>
      <c r="Y186" s="31"/>
      <c r="Z186" s="31"/>
      <c r="AA186" s="31"/>
      <c r="AB186" s="31"/>
      <c r="AC186" s="31"/>
      <c r="AD186" s="31"/>
      <c r="AE186" s="31"/>
      <c r="AF186" s="31"/>
      <c r="AG186" s="31"/>
      <c r="AH186" s="31"/>
    </row>
    <row r="187" spans="1:34" s="29" customFormat="1" ht="39.950000000000003" customHeight="1" outlineLevel="2" x14ac:dyDescent="0.25">
      <c r="A187" s="176" t="s">
        <v>194</v>
      </c>
      <c r="B187" s="106"/>
      <c r="C187" s="295" t="s">
        <v>282</v>
      </c>
      <c r="D187" s="224" t="s">
        <v>52</v>
      </c>
      <c r="E187" s="156" t="s">
        <v>7</v>
      </c>
      <c r="F187" s="175">
        <f>25.61+7.81</f>
        <v>33.42</v>
      </c>
      <c r="G187" s="105"/>
      <c r="H187" s="180"/>
      <c r="I187" s="181"/>
      <c r="J187" s="144"/>
      <c r="K187" s="292">
        <f t="shared" si="94"/>
        <v>0</v>
      </c>
      <c r="L187" s="84">
        <f t="shared" si="95"/>
        <v>0</v>
      </c>
      <c r="M187" s="85">
        <f t="shared" si="96"/>
        <v>0</v>
      </c>
      <c r="N187" s="83">
        <f t="shared" si="97"/>
        <v>0</v>
      </c>
      <c r="O187" s="210"/>
      <c r="P187" s="73"/>
      <c r="Q187" s="31"/>
      <c r="R187" s="31"/>
      <c r="S187" s="31"/>
      <c r="T187" s="31"/>
      <c r="U187" s="31"/>
      <c r="V187" s="31"/>
      <c r="W187" s="31"/>
      <c r="X187" s="31"/>
      <c r="Y187" s="31"/>
      <c r="Z187" s="31"/>
      <c r="AA187" s="31"/>
      <c r="AB187" s="31"/>
      <c r="AC187" s="31"/>
      <c r="AD187" s="31"/>
      <c r="AE187" s="31"/>
      <c r="AF187" s="31"/>
      <c r="AG187" s="31"/>
      <c r="AH187" s="31"/>
    </row>
    <row r="188" spans="1:34" s="29" customFormat="1" ht="39.950000000000003" customHeight="1" outlineLevel="2" x14ac:dyDescent="0.25">
      <c r="A188" s="176" t="s">
        <v>195</v>
      </c>
      <c r="B188" s="106"/>
      <c r="C188" s="296"/>
      <c r="D188" s="182" t="s">
        <v>56</v>
      </c>
      <c r="E188" s="156" t="s">
        <v>7</v>
      </c>
      <c r="F188" s="175">
        <f>F187</f>
        <v>33.42</v>
      </c>
      <c r="G188" s="105"/>
      <c r="H188" s="180"/>
      <c r="I188" s="181"/>
      <c r="J188" s="144"/>
      <c r="K188" s="292">
        <f t="shared" si="94"/>
        <v>0</v>
      </c>
      <c r="L188" s="84">
        <f t="shared" si="95"/>
        <v>0</v>
      </c>
      <c r="M188" s="85">
        <f t="shared" si="96"/>
        <v>0</v>
      </c>
      <c r="N188" s="83">
        <f t="shared" si="97"/>
        <v>0</v>
      </c>
      <c r="O188" s="210"/>
      <c r="P188" s="73"/>
      <c r="Q188" s="31"/>
      <c r="R188" s="31"/>
      <c r="S188" s="31"/>
      <c r="T188" s="31"/>
      <c r="U188" s="31"/>
      <c r="V188" s="31"/>
      <c r="W188" s="31"/>
      <c r="X188" s="31"/>
      <c r="Y188" s="31"/>
      <c r="Z188" s="31"/>
      <c r="AA188" s="31"/>
      <c r="AB188" s="31"/>
      <c r="AC188" s="31"/>
      <c r="AD188" s="31"/>
      <c r="AE188" s="31"/>
      <c r="AF188" s="31"/>
      <c r="AG188" s="31"/>
      <c r="AH188" s="31"/>
    </row>
    <row r="189" spans="1:34" s="29" customFormat="1" ht="57" customHeight="1" outlineLevel="2" x14ac:dyDescent="0.25">
      <c r="A189" s="176" t="s">
        <v>196</v>
      </c>
      <c r="B189" s="106"/>
      <c r="C189" s="296"/>
      <c r="D189" s="103" t="s">
        <v>283</v>
      </c>
      <c r="E189" s="156" t="s">
        <v>7</v>
      </c>
      <c r="F189" s="175">
        <v>25.61</v>
      </c>
      <c r="G189" s="105"/>
      <c r="H189" s="180"/>
      <c r="I189" s="181"/>
      <c r="J189" s="144"/>
      <c r="K189" s="292">
        <f t="shared" ref="K189" si="98">H189+I189</f>
        <v>0</v>
      </c>
      <c r="L189" s="84">
        <f t="shared" ref="L189" si="99">H189*F189</f>
        <v>0</v>
      </c>
      <c r="M189" s="85">
        <f t="shared" ref="M189" si="100">I189*F189</f>
        <v>0</v>
      </c>
      <c r="N189" s="83">
        <f t="shared" ref="N189" si="101">M189+L189</f>
        <v>0</v>
      </c>
      <c r="O189" s="210" t="s">
        <v>284</v>
      </c>
      <c r="P189" s="73"/>
      <c r="Q189" s="31"/>
      <c r="R189" s="31"/>
      <c r="S189" s="31"/>
      <c r="T189" s="31"/>
      <c r="U189" s="31"/>
      <c r="V189" s="31"/>
      <c r="W189" s="31"/>
      <c r="X189" s="31"/>
      <c r="Y189" s="31"/>
      <c r="Z189" s="31"/>
      <c r="AA189" s="31"/>
      <c r="AB189" s="31"/>
      <c r="AC189" s="31"/>
      <c r="AD189" s="31"/>
      <c r="AE189" s="31"/>
      <c r="AF189" s="31"/>
      <c r="AG189" s="31"/>
      <c r="AH189" s="31"/>
    </row>
    <row r="190" spans="1:34" s="29" customFormat="1" ht="52.5" customHeight="1" outlineLevel="2" x14ac:dyDescent="0.25">
      <c r="A190" s="176" t="s">
        <v>197</v>
      </c>
      <c r="B190" s="106"/>
      <c r="C190" s="297"/>
      <c r="D190" s="103" t="s">
        <v>55</v>
      </c>
      <c r="E190" s="156" t="s">
        <v>7</v>
      </c>
      <c r="F190" s="175">
        <v>7.81</v>
      </c>
      <c r="G190" s="105"/>
      <c r="H190" s="180"/>
      <c r="I190" s="181"/>
      <c r="J190" s="144"/>
      <c r="K190" s="292">
        <f t="shared" si="94"/>
        <v>0</v>
      </c>
      <c r="L190" s="84">
        <f t="shared" si="95"/>
        <v>0</v>
      </c>
      <c r="M190" s="85">
        <f t="shared" si="96"/>
        <v>0</v>
      </c>
      <c r="N190" s="83">
        <f t="shared" si="97"/>
        <v>0</v>
      </c>
      <c r="O190" s="210" t="s">
        <v>285</v>
      </c>
      <c r="P190" s="73"/>
      <c r="Q190" s="31"/>
      <c r="R190" s="31"/>
      <c r="S190" s="31"/>
      <c r="T190" s="31"/>
      <c r="U190" s="31"/>
      <c r="V190" s="31"/>
      <c r="W190" s="31"/>
      <c r="X190" s="31"/>
      <c r="Y190" s="31"/>
      <c r="Z190" s="31"/>
      <c r="AA190" s="31"/>
      <c r="AB190" s="31"/>
      <c r="AC190" s="31"/>
      <c r="AD190" s="31"/>
      <c r="AE190" s="31"/>
      <c r="AF190" s="31"/>
      <c r="AG190" s="31"/>
      <c r="AH190" s="31"/>
    </row>
    <row r="191" spans="1:34" s="29" customFormat="1" ht="58.5" customHeight="1" outlineLevel="2" x14ac:dyDescent="0.25">
      <c r="A191" s="176" t="s">
        <v>198</v>
      </c>
      <c r="B191" s="106"/>
      <c r="C191" s="295" t="s">
        <v>388</v>
      </c>
      <c r="D191" s="224" t="s">
        <v>52</v>
      </c>
      <c r="E191" s="156" t="s">
        <v>7</v>
      </c>
      <c r="F191" s="175">
        <f>136.47-F184</f>
        <v>125.26</v>
      </c>
      <c r="G191" s="105"/>
      <c r="H191" s="180"/>
      <c r="I191" s="181"/>
      <c r="J191" s="144"/>
      <c r="K191" s="292">
        <f t="shared" si="94"/>
        <v>0</v>
      </c>
      <c r="L191" s="84">
        <f t="shared" si="95"/>
        <v>0</v>
      </c>
      <c r="M191" s="85">
        <f t="shared" si="96"/>
        <v>0</v>
      </c>
      <c r="N191" s="83">
        <f t="shared" si="97"/>
        <v>0</v>
      </c>
      <c r="O191" s="210"/>
      <c r="P191" s="73"/>
      <c r="Q191" s="31"/>
      <c r="R191" s="31"/>
      <c r="S191" s="31"/>
      <c r="T191" s="31"/>
      <c r="U191" s="31"/>
      <c r="V191" s="31"/>
      <c r="W191" s="31"/>
      <c r="X191" s="31"/>
      <c r="Y191" s="31"/>
      <c r="Z191" s="31"/>
      <c r="AA191" s="31"/>
      <c r="AB191" s="31"/>
      <c r="AC191" s="31"/>
      <c r="AD191" s="31"/>
      <c r="AE191" s="31"/>
      <c r="AF191" s="31"/>
      <c r="AG191" s="31"/>
      <c r="AH191" s="31"/>
    </row>
    <row r="192" spans="1:34" s="29" customFormat="1" ht="58.5" customHeight="1" outlineLevel="2" x14ac:dyDescent="0.25">
      <c r="A192" s="176" t="s">
        <v>199</v>
      </c>
      <c r="B192" s="106"/>
      <c r="C192" s="296"/>
      <c r="D192" s="273" t="s">
        <v>390</v>
      </c>
      <c r="E192" s="156" t="s">
        <v>7</v>
      </c>
      <c r="F192" s="175">
        <f>F191</f>
        <v>125.26</v>
      </c>
      <c r="G192" s="105"/>
      <c r="H192" s="180"/>
      <c r="I192" s="181"/>
      <c r="J192" s="144"/>
      <c r="K192" s="292">
        <f t="shared" si="94"/>
        <v>0</v>
      </c>
      <c r="L192" s="84">
        <f t="shared" si="95"/>
        <v>0</v>
      </c>
      <c r="M192" s="85">
        <f t="shared" si="96"/>
        <v>0</v>
      </c>
      <c r="N192" s="83">
        <f t="shared" si="97"/>
        <v>0</v>
      </c>
      <c r="O192" s="210"/>
      <c r="P192" s="73"/>
      <c r="Q192" s="31"/>
      <c r="R192" s="31"/>
      <c r="S192" s="31"/>
      <c r="T192" s="31"/>
      <c r="U192" s="31"/>
      <c r="V192" s="31"/>
      <c r="W192" s="31"/>
      <c r="X192" s="31"/>
      <c r="Y192" s="31"/>
      <c r="Z192" s="31"/>
      <c r="AA192" s="31"/>
      <c r="AB192" s="31"/>
      <c r="AC192" s="31"/>
      <c r="AD192" s="31"/>
      <c r="AE192" s="31"/>
      <c r="AF192" s="31"/>
      <c r="AG192" s="31"/>
      <c r="AH192" s="31"/>
    </row>
    <row r="193" spans="1:34" s="29" customFormat="1" ht="39.950000000000003" customHeight="1" outlineLevel="2" x14ac:dyDescent="0.25">
      <c r="A193" s="176" t="s">
        <v>200</v>
      </c>
      <c r="B193" s="106"/>
      <c r="C193" s="224" t="s">
        <v>288</v>
      </c>
      <c r="D193" s="103" t="s">
        <v>286</v>
      </c>
      <c r="E193" s="156" t="s">
        <v>7</v>
      </c>
      <c r="F193" s="175">
        <v>98.65</v>
      </c>
      <c r="G193" s="86"/>
      <c r="H193" s="180"/>
      <c r="I193" s="181"/>
      <c r="J193" s="144"/>
      <c r="K193" s="292">
        <f t="shared" si="94"/>
        <v>0</v>
      </c>
      <c r="L193" s="84">
        <f t="shared" si="95"/>
        <v>0</v>
      </c>
      <c r="M193" s="85">
        <f t="shared" si="96"/>
        <v>0</v>
      </c>
      <c r="N193" s="83">
        <f t="shared" si="97"/>
        <v>0</v>
      </c>
      <c r="O193" s="210"/>
      <c r="P193" s="73"/>
      <c r="Q193" s="31"/>
      <c r="R193" s="31"/>
      <c r="S193" s="31"/>
      <c r="T193" s="31"/>
      <c r="U193" s="31"/>
      <c r="V193" s="31"/>
      <c r="W193" s="31"/>
      <c r="X193" s="31"/>
      <c r="Y193" s="31"/>
      <c r="Z193" s="31"/>
      <c r="AA193" s="31"/>
      <c r="AB193" s="31"/>
      <c r="AC193" s="31"/>
      <c r="AD193" s="31"/>
      <c r="AE193" s="31"/>
      <c r="AF193" s="31"/>
      <c r="AG193" s="31"/>
      <c r="AH193" s="31"/>
    </row>
    <row r="194" spans="1:34" s="29" customFormat="1" ht="39.950000000000003" customHeight="1" outlineLevel="2" x14ac:dyDescent="0.25">
      <c r="A194" s="176" t="s">
        <v>303</v>
      </c>
      <c r="B194" s="106"/>
      <c r="C194" s="103" t="s">
        <v>298</v>
      </c>
      <c r="D194" s="103" t="s">
        <v>289</v>
      </c>
      <c r="E194" s="156" t="s">
        <v>7</v>
      </c>
      <c r="F194" s="175">
        <v>57.37</v>
      </c>
      <c r="G194" s="105"/>
      <c r="H194" s="180"/>
      <c r="I194" s="181"/>
      <c r="J194" s="144"/>
      <c r="K194" s="292">
        <f t="shared" ref="K194" si="102">H194+I194</f>
        <v>0</v>
      </c>
      <c r="L194" s="84">
        <f t="shared" ref="L194" si="103">H194*F194</f>
        <v>0</v>
      </c>
      <c r="M194" s="85">
        <f t="shared" ref="M194" si="104">I194*F194</f>
        <v>0</v>
      </c>
      <c r="N194" s="83">
        <f t="shared" ref="N194" si="105">M194+L194</f>
        <v>0</v>
      </c>
      <c r="O194" s="210"/>
      <c r="P194" s="73"/>
      <c r="Q194" s="31"/>
      <c r="R194" s="31"/>
      <c r="S194" s="31"/>
      <c r="T194" s="31"/>
      <c r="U194" s="31"/>
      <c r="V194" s="31"/>
      <c r="W194" s="31"/>
      <c r="X194" s="31"/>
      <c r="Y194" s="31"/>
      <c r="Z194" s="31"/>
      <c r="AA194" s="31"/>
      <c r="AB194" s="31"/>
      <c r="AC194" s="31"/>
      <c r="AD194" s="31"/>
      <c r="AE194" s="31"/>
      <c r="AF194" s="31"/>
      <c r="AG194" s="31"/>
      <c r="AH194" s="31"/>
    </row>
    <row r="195" spans="1:34" s="29" customFormat="1" ht="39.950000000000003" customHeight="1" outlineLevel="2" x14ac:dyDescent="0.25">
      <c r="A195" s="176" t="s">
        <v>304</v>
      </c>
      <c r="B195" s="106"/>
      <c r="C195" s="103" t="s">
        <v>297</v>
      </c>
      <c r="D195" s="103" t="s">
        <v>66</v>
      </c>
      <c r="E195" s="156" t="s">
        <v>7</v>
      </c>
      <c r="F195" s="175">
        <f>18.34+10.2</f>
        <v>28.54</v>
      </c>
      <c r="G195" s="105"/>
      <c r="H195" s="180"/>
      <c r="I195" s="181"/>
      <c r="J195" s="144"/>
      <c r="K195" s="292">
        <f t="shared" si="94"/>
        <v>0</v>
      </c>
      <c r="L195" s="84">
        <f t="shared" si="95"/>
        <v>0</v>
      </c>
      <c r="M195" s="85">
        <f t="shared" si="96"/>
        <v>0</v>
      </c>
      <c r="N195" s="83">
        <f t="shared" si="97"/>
        <v>0</v>
      </c>
      <c r="O195" s="210" t="s">
        <v>294</v>
      </c>
      <c r="P195" s="73"/>
      <c r="Q195" s="31"/>
      <c r="R195" s="31"/>
      <c r="S195" s="31"/>
      <c r="T195" s="31"/>
      <c r="U195" s="31"/>
      <c r="V195" s="31"/>
      <c r="W195" s="31"/>
      <c r="X195" s="31"/>
      <c r="Y195" s="31"/>
      <c r="Z195" s="31"/>
      <c r="AA195" s="31"/>
      <c r="AB195" s="31"/>
      <c r="AC195" s="31"/>
      <c r="AD195" s="31"/>
      <c r="AE195" s="31"/>
      <c r="AF195" s="31"/>
      <c r="AG195" s="31"/>
      <c r="AH195" s="31"/>
    </row>
    <row r="196" spans="1:34" s="30" customFormat="1" ht="30" customHeight="1" outlineLevel="1" x14ac:dyDescent="0.25">
      <c r="A196" s="177" t="s">
        <v>201</v>
      </c>
      <c r="B196" s="87"/>
      <c r="C196" s="89" t="s">
        <v>37</v>
      </c>
      <c r="D196" s="128"/>
      <c r="E196" s="129"/>
      <c r="F196" s="130"/>
      <c r="G196" s="131"/>
      <c r="H196" s="132"/>
      <c r="I196" s="133"/>
      <c r="J196" s="294"/>
      <c r="K196" s="134"/>
      <c r="L196" s="135"/>
      <c r="M196" s="136"/>
      <c r="N196" s="137"/>
      <c r="O196" s="138"/>
      <c r="P196" s="66"/>
    </row>
    <row r="197" spans="1:34" ht="39.950000000000003" customHeight="1" outlineLevel="2" x14ac:dyDescent="0.25">
      <c r="A197" s="184" t="s">
        <v>202</v>
      </c>
      <c r="B197" s="106"/>
      <c r="C197" s="302" t="s">
        <v>387</v>
      </c>
      <c r="D197" s="182" t="s">
        <v>58</v>
      </c>
      <c r="E197" s="106" t="s">
        <v>7</v>
      </c>
      <c r="F197" s="81">
        <v>268.2</v>
      </c>
      <c r="G197" s="185"/>
      <c r="H197" s="186"/>
      <c r="I197" s="144"/>
      <c r="J197" s="144"/>
      <c r="K197" s="292">
        <f t="shared" ref="K197:K198" si="106">H197+I197</f>
        <v>0</v>
      </c>
      <c r="L197" s="84">
        <f t="shared" ref="L197:L198" si="107">H197*F197</f>
        <v>0</v>
      </c>
      <c r="M197" s="85">
        <f t="shared" ref="M197:M198" si="108">I197*F197</f>
        <v>0</v>
      </c>
      <c r="N197" s="83">
        <f t="shared" ref="N197:N198" si="109">M197+L197</f>
        <v>0</v>
      </c>
      <c r="O197" s="208"/>
      <c r="P197" s="152"/>
      <c r="Q197" s="25"/>
      <c r="R197" s="25"/>
      <c r="S197" s="25"/>
      <c r="T197" s="25"/>
      <c r="U197" s="25"/>
      <c r="V197" s="25"/>
      <c r="W197" s="25"/>
      <c r="X197" s="25"/>
      <c r="Y197" s="25"/>
      <c r="Z197" s="25"/>
      <c r="AA197" s="25"/>
      <c r="AB197" s="25"/>
      <c r="AC197" s="25"/>
      <c r="AD197" s="25"/>
      <c r="AE197" s="25"/>
      <c r="AF197" s="25"/>
      <c r="AG197" s="25"/>
      <c r="AH197" s="25"/>
    </row>
    <row r="198" spans="1:34" ht="31.35" customHeight="1" outlineLevel="2" x14ac:dyDescent="0.25">
      <c r="A198" s="184" t="s">
        <v>203</v>
      </c>
      <c r="B198" s="106"/>
      <c r="C198" s="302"/>
      <c r="D198" s="273" t="s">
        <v>390</v>
      </c>
      <c r="E198" s="106" t="s">
        <v>7</v>
      </c>
      <c r="F198" s="81">
        <f>F197</f>
        <v>268.2</v>
      </c>
      <c r="G198" s="185"/>
      <c r="H198" s="186"/>
      <c r="I198" s="144"/>
      <c r="J198" s="144"/>
      <c r="K198" s="292">
        <f t="shared" si="106"/>
        <v>0</v>
      </c>
      <c r="L198" s="84">
        <f t="shared" si="107"/>
        <v>0</v>
      </c>
      <c r="M198" s="85">
        <f t="shared" si="108"/>
        <v>0</v>
      </c>
      <c r="N198" s="83">
        <f t="shared" si="109"/>
        <v>0</v>
      </c>
      <c r="O198" s="208"/>
      <c r="P198" s="152"/>
      <c r="Q198" s="25"/>
      <c r="R198" s="25"/>
      <c r="S198" s="25"/>
      <c r="T198" s="25"/>
      <c r="U198" s="25"/>
      <c r="V198" s="25"/>
      <c r="W198" s="25"/>
      <c r="X198" s="25"/>
      <c r="Y198" s="25"/>
      <c r="Z198" s="25"/>
      <c r="AA198" s="25"/>
      <c r="AB198" s="25"/>
      <c r="AC198" s="25"/>
      <c r="AD198" s="25"/>
      <c r="AE198" s="25"/>
      <c r="AF198" s="25"/>
      <c r="AG198" s="25"/>
      <c r="AH198" s="25"/>
    </row>
    <row r="199" spans="1:34" s="30" customFormat="1" ht="27" customHeight="1" x14ac:dyDescent="0.2">
      <c r="A199" s="187" t="s">
        <v>204</v>
      </c>
      <c r="B199" s="99"/>
      <c r="C199" s="188" t="s">
        <v>59</v>
      </c>
      <c r="D199" s="189"/>
      <c r="E199" s="190" t="s">
        <v>60</v>
      </c>
      <c r="F199" s="234">
        <f>SUM(SUM(F200:F208))</f>
        <v>89</v>
      </c>
      <c r="G199" s="191"/>
      <c r="H199" s="192"/>
      <c r="I199" s="193"/>
      <c r="J199" s="193"/>
      <c r="K199" s="194"/>
      <c r="L199" s="195">
        <f>SUM(L200:L208)</f>
        <v>0</v>
      </c>
      <c r="M199" s="114">
        <f>SUM(M200:M208)</f>
        <v>0</v>
      </c>
      <c r="N199" s="196">
        <f>M199+L199</f>
        <v>0</v>
      </c>
      <c r="O199" s="174"/>
      <c r="P199" s="66"/>
    </row>
    <row r="200" spans="1:34" s="169" customFormat="1" ht="72" customHeight="1" outlineLevel="1" x14ac:dyDescent="0.2">
      <c r="A200" s="184" t="s">
        <v>205</v>
      </c>
      <c r="B200" s="199"/>
      <c r="C200" s="182" t="s">
        <v>353</v>
      </c>
      <c r="D200" s="206" t="s">
        <v>324</v>
      </c>
      <c r="E200" s="200" t="s">
        <v>60</v>
      </c>
      <c r="F200" s="235">
        <v>14</v>
      </c>
      <c r="G200" s="185"/>
      <c r="H200" s="186"/>
      <c r="I200" s="144"/>
      <c r="J200" s="144"/>
      <c r="K200" s="292">
        <f t="shared" ref="K200:K205" si="110">H200+I200</f>
        <v>0</v>
      </c>
      <c r="L200" s="84">
        <f t="shared" ref="L200:L205" si="111">H200*F200</f>
        <v>0</v>
      </c>
      <c r="M200" s="85">
        <f t="shared" ref="M200:M205" si="112">I200*F200</f>
        <v>0</v>
      </c>
      <c r="N200" s="83">
        <f t="shared" ref="N200:N205" si="113">M200+L200</f>
        <v>0</v>
      </c>
      <c r="O200" s="217"/>
      <c r="P200" s="168"/>
    </row>
    <row r="201" spans="1:34" s="169" customFormat="1" ht="72" customHeight="1" outlineLevel="1" x14ac:dyDescent="0.2">
      <c r="A201" s="184" t="s">
        <v>206</v>
      </c>
      <c r="B201" s="199"/>
      <c r="C201" s="182" t="s">
        <v>314</v>
      </c>
      <c r="D201" s="206" t="s">
        <v>325</v>
      </c>
      <c r="E201" s="200" t="s">
        <v>60</v>
      </c>
      <c r="F201" s="235">
        <v>12</v>
      </c>
      <c r="G201" s="185"/>
      <c r="H201" s="186"/>
      <c r="I201" s="144"/>
      <c r="J201" s="144"/>
      <c r="K201" s="292">
        <f t="shared" si="110"/>
        <v>0</v>
      </c>
      <c r="L201" s="84">
        <f t="shared" si="111"/>
        <v>0</v>
      </c>
      <c r="M201" s="85">
        <f t="shared" si="112"/>
        <v>0</v>
      </c>
      <c r="N201" s="83">
        <f t="shared" si="113"/>
        <v>0</v>
      </c>
      <c r="O201" s="217"/>
      <c r="P201" s="168"/>
    </row>
    <row r="202" spans="1:34" s="169" customFormat="1" ht="42.75" customHeight="1" outlineLevel="1" x14ac:dyDescent="0.2">
      <c r="A202" s="184" t="s">
        <v>207</v>
      </c>
      <c r="B202" s="199"/>
      <c r="C202" s="182" t="s">
        <v>315</v>
      </c>
      <c r="D202" s="206" t="s">
        <v>322</v>
      </c>
      <c r="E202" s="200" t="s">
        <v>60</v>
      </c>
      <c r="F202" s="235">
        <v>4</v>
      </c>
      <c r="G202" s="185"/>
      <c r="H202" s="186"/>
      <c r="I202" s="144"/>
      <c r="J202" s="144"/>
      <c r="K202" s="292">
        <f t="shared" si="110"/>
        <v>0</v>
      </c>
      <c r="L202" s="84">
        <f t="shared" si="111"/>
        <v>0</v>
      </c>
      <c r="M202" s="85">
        <f t="shared" si="112"/>
        <v>0</v>
      </c>
      <c r="N202" s="83">
        <f t="shared" si="113"/>
        <v>0</v>
      </c>
      <c r="O202" s="217"/>
      <c r="P202" s="168"/>
    </row>
    <row r="203" spans="1:34" s="169" customFormat="1" ht="36.75" customHeight="1" outlineLevel="1" x14ac:dyDescent="0.2">
      <c r="A203" s="184" t="s">
        <v>208</v>
      </c>
      <c r="B203" s="199"/>
      <c r="C203" s="182" t="s">
        <v>316</v>
      </c>
      <c r="D203" s="206" t="s">
        <v>323</v>
      </c>
      <c r="E203" s="200" t="s">
        <v>60</v>
      </c>
      <c r="F203" s="235">
        <v>2</v>
      </c>
      <c r="G203" s="185"/>
      <c r="H203" s="186"/>
      <c r="I203" s="144"/>
      <c r="J203" s="144"/>
      <c r="K203" s="292">
        <f t="shared" si="110"/>
        <v>0</v>
      </c>
      <c r="L203" s="84">
        <f t="shared" si="111"/>
        <v>0</v>
      </c>
      <c r="M203" s="85">
        <f t="shared" si="112"/>
        <v>0</v>
      </c>
      <c r="N203" s="83">
        <f t="shared" si="113"/>
        <v>0</v>
      </c>
      <c r="O203" s="217"/>
      <c r="P203" s="168"/>
    </row>
    <row r="204" spans="1:34" s="169" customFormat="1" ht="149.25" customHeight="1" outlineLevel="1" x14ac:dyDescent="0.2">
      <c r="A204" s="184" t="s">
        <v>209</v>
      </c>
      <c r="B204" s="199"/>
      <c r="C204" s="232" t="s">
        <v>317</v>
      </c>
      <c r="D204" s="206" t="s">
        <v>311</v>
      </c>
      <c r="E204" s="200" t="s">
        <v>60</v>
      </c>
      <c r="F204" s="235">
        <v>21</v>
      </c>
      <c r="G204" s="185"/>
      <c r="H204" s="186"/>
      <c r="I204" s="144"/>
      <c r="J204" s="144"/>
      <c r="K204" s="292">
        <f t="shared" si="110"/>
        <v>0</v>
      </c>
      <c r="L204" s="84">
        <f t="shared" si="111"/>
        <v>0</v>
      </c>
      <c r="M204" s="85">
        <f t="shared" si="112"/>
        <v>0</v>
      </c>
      <c r="N204" s="83">
        <f t="shared" si="113"/>
        <v>0</v>
      </c>
      <c r="O204" s="217"/>
      <c r="P204" s="168"/>
    </row>
    <row r="205" spans="1:34" s="169" customFormat="1" ht="161.25" customHeight="1" outlineLevel="1" x14ac:dyDescent="0.2">
      <c r="A205" s="184" t="s">
        <v>210</v>
      </c>
      <c r="B205" s="199"/>
      <c r="C205" s="233" t="s">
        <v>318</v>
      </c>
      <c r="D205" s="206" t="s">
        <v>312</v>
      </c>
      <c r="E205" s="200" t="s">
        <v>60</v>
      </c>
      <c r="F205" s="235">
        <v>22</v>
      </c>
      <c r="G205" s="185"/>
      <c r="H205" s="186"/>
      <c r="I205" s="144"/>
      <c r="J205" s="144"/>
      <c r="K205" s="292">
        <f t="shared" si="110"/>
        <v>0</v>
      </c>
      <c r="L205" s="84">
        <f t="shared" si="111"/>
        <v>0</v>
      </c>
      <c r="M205" s="85">
        <f t="shared" si="112"/>
        <v>0</v>
      </c>
      <c r="N205" s="83">
        <f t="shared" si="113"/>
        <v>0</v>
      </c>
      <c r="O205" s="217"/>
      <c r="P205" s="168"/>
    </row>
    <row r="206" spans="1:34" s="169" customFormat="1" ht="63" customHeight="1" outlineLevel="1" x14ac:dyDescent="0.2">
      <c r="A206" s="184" t="s">
        <v>211</v>
      </c>
      <c r="B206" s="231"/>
      <c r="C206" s="233" t="s">
        <v>319</v>
      </c>
      <c r="D206" s="225" t="s">
        <v>313</v>
      </c>
      <c r="E206" s="200" t="s">
        <v>60</v>
      </c>
      <c r="F206" s="235">
        <v>5</v>
      </c>
      <c r="G206" s="185"/>
      <c r="H206" s="186"/>
      <c r="I206" s="144"/>
      <c r="J206" s="144"/>
      <c r="K206" s="292">
        <f t="shared" ref="K206:K208" si="114">H206+I206</f>
        <v>0</v>
      </c>
      <c r="L206" s="84">
        <f t="shared" ref="L206:L208" si="115">H206*F206</f>
        <v>0</v>
      </c>
      <c r="M206" s="85">
        <f t="shared" ref="M206:M208" si="116">I206*F206</f>
        <v>0</v>
      </c>
      <c r="N206" s="83">
        <f t="shared" ref="N206:N208" si="117">M206+L206</f>
        <v>0</v>
      </c>
      <c r="O206" s="210"/>
      <c r="P206" s="168"/>
    </row>
    <row r="207" spans="1:34" s="169" customFormat="1" ht="51" customHeight="1" outlineLevel="1" x14ac:dyDescent="0.2">
      <c r="A207" s="184" t="s">
        <v>212</v>
      </c>
      <c r="B207" s="231"/>
      <c r="C207" s="233" t="s">
        <v>320</v>
      </c>
      <c r="D207" s="225" t="s">
        <v>310</v>
      </c>
      <c r="E207" s="200" t="s">
        <v>60</v>
      </c>
      <c r="F207" s="235">
        <v>5</v>
      </c>
      <c r="G207" s="185"/>
      <c r="H207" s="186"/>
      <c r="I207" s="144"/>
      <c r="J207" s="144"/>
      <c r="K207" s="292">
        <f t="shared" si="114"/>
        <v>0</v>
      </c>
      <c r="L207" s="84">
        <f t="shared" si="115"/>
        <v>0</v>
      </c>
      <c r="M207" s="85">
        <f t="shared" si="116"/>
        <v>0</v>
      </c>
      <c r="N207" s="83">
        <f t="shared" si="117"/>
        <v>0</v>
      </c>
      <c r="O207" s="210"/>
      <c r="P207" s="168"/>
    </row>
    <row r="208" spans="1:34" s="169" customFormat="1" ht="45" customHeight="1" outlineLevel="1" x14ac:dyDescent="0.2">
      <c r="A208" s="184" t="s">
        <v>213</v>
      </c>
      <c r="B208" s="231"/>
      <c r="C208" s="233" t="s">
        <v>321</v>
      </c>
      <c r="D208" s="225" t="s">
        <v>309</v>
      </c>
      <c r="E208" s="200" t="s">
        <v>60</v>
      </c>
      <c r="F208" s="235">
        <v>4</v>
      </c>
      <c r="G208" s="185"/>
      <c r="H208" s="186"/>
      <c r="I208" s="144"/>
      <c r="J208" s="144"/>
      <c r="K208" s="292">
        <f t="shared" si="114"/>
        <v>0</v>
      </c>
      <c r="L208" s="84">
        <f t="shared" si="115"/>
        <v>0</v>
      </c>
      <c r="M208" s="85">
        <f t="shared" si="116"/>
        <v>0</v>
      </c>
      <c r="N208" s="83">
        <f t="shared" si="117"/>
        <v>0</v>
      </c>
      <c r="O208" s="210"/>
      <c r="P208" s="168"/>
    </row>
    <row r="209" spans="1:16" s="30" customFormat="1" ht="27" customHeight="1" x14ac:dyDescent="0.2">
      <c r="A209" s="139" t="s">
        <v>214</v>
      </c>
      <c r="B209" s="117"/>
      <c r="C209" s="100" t="s">
        <v>61</v>
      </c>
      <c r="D209" s="101"/>
      <c r="E209" s="108"/>
      <c r="F209" s="109"/>
      <c r="G209" s="110"/>
      <c r="H209" s="111"/>
      <c r="I209" s="125"/>
      <c r="J209" s="193"/>
      <c r="K209" s="112"/>
      <c r="L209" s="113">
        <f>SUM(L210:L212)</f>
        <v>0</v>
      </c>
      <c r="M209" s="116">
        <f>SUM(M210:M212)</f>
        <v>0</v>
      </c>
      <c r="N209" s="115">
        <f>M209+L209</f>
        <v>0</v>
      </c>
      <c r="O209" s="198"/>
      <c r="P209" s="66"/>
    </row>
    <row r="210" spans="1:16" s="31" customFormat="1" ht="57" customHeight="1" outlineLevel="1" x14ac:dyDescent="0.25">
      <c r="A210" s="184" t="s">
        <v>215</v>
      </c>
      <c r="B210" s="197"/>
      <c r="C210" s="225" t="s">
        <v>306</v>
      </c>
      <c r="D210" s="225" t="s">
        <v>305</v>
      </c>
      <c r="E210" s="106" t="s">
        <v>7</v>
      </c>
      <c r="F210" s="81">
        <v>43.34</v>
      </c>
      <c r="G210" s="185"/>
      <c r="H210" s="186"/>
      <c r="I210" s="144"/>
      <c r="J210" s="280"/>
      <c r="K210" s="83">
        <f t="shared" ref="K210:K212" si="118">H210+I210</f>
        <v>0</v>
      </c>
      <c r="L210" s="84">
        <f t="shared" ref="L210:L212" si="119">H210*F210</f>
        <v>0</v>
      </c>
      <c r="M210" s="85">
        <f t="shared" ref="M210:M212" si="120">I210*F210</f>
        <v>0</v>
      </c>
      <c r="N210" s="83">
        <f t="shared" ref="N210:N212" si="121">M210+L210</f>
        <v>0</v>
      </c>
      <c r="O210" s="217"/>
      <c r="P210" s="183"/>
    </row>
    <row r="211" spans="1:16" s="31" customFormat="1" ht="101.25" customHeight="1" outlineLevel="1" x14ac:dyDescent="0.25">
      <c r="A211" s="184" t="s">
        <v>490</v>
      </c>
      <c r="B211" s="197"/>
      <c r="C211" s="182" t="s">
        <v>308</v>
      </c>
      <c r="D211" s="182" t="s">
        <v>307</v>
      </c>
      <c r="E211" s="106" t="s">
        <v>7</v>
      </c>
      <c r="F211" s="81">
        <v>75.38</v>
      </c>
      <c r="G211" s="185"/>
      <c r="H211" s="186"/>
      <c r="I211" s="144"/>
      <c r="J211" s="280"/>
      <c r="K211" s="83">
        <f t="shared" si="118"/>
        <v>0</v>
      </c>
      <c r="L211" s="84">
        <f t="shared" si="119"/>
        <v>0</v>
      </c>
      <c r="M211" s="85">
        <f t="shared" si="120"/>
        <v>0</v>
      </c>
      <c r="N211" s="83">
        <f t="shared" si="121"/>
        <v>0</v>
      </c>
      <c r="O211" s="217"/>
      <c r="P211" s="183"/>
    </row>
    <row r="212" spans="1:16" s="31" customFormat="1" ht="51" customHeight="1" outlineLevel="1" x14ac:dyDescent="0.25">
      <c r="A212" s="184" t="s">
        <v>216</v>
      </c>
      <c r="B212" s="197"/>
      <c r="C212" s="257" t="s">
        <v>68</v>
      </c>
      <c r="D212" s="226" t="s">
        <v>326</v>
      </c>
      <c r="E212" s="106" t="s">
        <v>69</v>
      </c>
      <c r="F212" s="81">
        <v>1</v>
      </c>
      <c r="G212" s="185"/>
      <c r="H212" s="186"/>
      <c r="I212" s="144"/>
      <c r="J212" s="280"/>
      <c r="K212" s="83">
        <f t="shared" si="118"/>
        <v>0</v>
      </c>
      <c r="L212" s="84">
        <f t="shared" si="119"/>
        <v>0</v>
      </c>
      <c r="M212" s="85">
        <f t="shared" si="120"/>
        <v>0</v>
      </c>
      <c r="N212" s="83">
        <f t="shared" si="121"/>
        <v>0</v>
      </c>
      <c r="O212" s="265"/>
      <c r="P212" s="183"/>
    </row>
    <row r="213" spans="1:16" s="31" customFormat="1" ht="30" customHeight="1" x14ac:dyDescent="0.25">
      <c r="A213" s="254" t="s">
        <v>329</v>
      </c>
      <c r="B213" s="255"/>
      <c r="C213" s="256" t="s">
        <v>330</v>
      </c>
      <c r="D213" s="247"/>
      <c r="E213" s="258"/>
      <c r="F213" s="259"/>
      <c r="G213" s="260"/>
      <c r="H213" s="261"/>
      <c r="I213" s="262"/>
      <c r="J213" s="251"/>
      <c r="K213" s="263"/>
      <c r="L213" s="289">
        <f>L214+L301+L361+L393+L403</f>
        <v>0</v>
      </c>
      <c r="M213" s="290">
        <f>M214+M301+M361+M393+M403</f>
        <v>0</v>
      </c>
      <c r="N213" s="291">
        <f>L213+M213</f>
        <v>0</v>
      </c>
      <c r="O213" s="264"/>
      <c r="P213" s="183"/>
    </row>
    <row r="214" spans="1:16" s="31" customFormat="1" ht="30" customHeight="1" x14ac:dyDescent="0.25">
      <c r="A214" s="139" t="s">
        <v>70</v>
      </c>
      <c r="B214" s="117"/>
      <c r="C214" s="244" t="s">
        <v>11</v>
      </c>
      <c r="D214" s="123"/>
      <c r="E214" s="108" t="s">
        <v>7</v>
      </c>
      <c r="F214" s="109">
        <f>F216+F219+F221+F226+F230+F235+F239+F243+F247+F251+F256+F259+F263+F268+F272+F276+F280+F283+F288+F292+F294+F298</f>
        <v>2776.83</v>
      </c>
      <c r="G214" s="110"/>
      <c r="H214" s="124"/>
      <c r="I214" s="125"/>
      <c r="J214" s="125"/>
      <c r="K214" s="126"/>
      <c r="L214" s="150">
        <f>SUM(L216:L298)</f>
        <v>0</v>
      </c>
      <c r="M214" s="116">
        <f>SUM(M216:M298)</f>
        <v>0</v>
      </c>
      <c r="N214" s="115">
        <f>M214+L214</f>
        <v>0</v>
      </c>
      <c r="O214" s="141"/>
      <c r="P214" s="183"/>
    </row>
    <row r="215" spans="1:16" s="31" customFormat="1" ht="30" customHeight="1" outlineLevel="1" x14ac:dyDescent="0.25">
      <c r="A215" s="177" t="s">
        <v>71</v>
      </c>
      <c r="B215" s="87"/>
      <c r="C215" s="89" t="s">
        <v>331</v>
      </c>
      <c r="D215" s="90"/>
      <c r="E215" s="91"/>
      <c r="F215" s="92"/>
      <c r="G215" s="93"/>
      <c r="H215" s="94"/>
      <c r="I215" s="95"/>
      <c r="J215" s="95"/>
      <c r="K215" s="96"/>
      <c r="L215" s="140"/>
      <c r="M215" s="97"/>
      <c r="N215" s="98"/>
      <c r="O215" s="142"/>
      <c r="P215" s="183"/>
    </row>
    <row r="216" spans="1:16" s="31" customFormat="1" ht="38.25" customHeight="1" outlineLevel="2" x14ac:dyDescent="0.25">
      <c r="A216" s="176" t="s">
        <v>72</v>
      </c>
      <c r="B216" s="88"/>
      <c r="C216" s="295" t="s">
        <v>332</v>
      </c>
      <c r="D216" s="145" t="s">
        <v>36</v>
      </c>
      <c r="E216" s="107" t="s">
        <v>7</v>
      </c>
      <c r="F216" s="81">
        <v>101.28</v>
      </c>
      <c r="G216" s="149"/>
      <c r="H216" s="143"/>
      <c r="I216" s="144"/>
      <c r="J216" s="144"/>
      <c r="K216" s="292">
        <f t="shared" ref="K216:K223" si="122">H216+I216</f>
        <v>0</v>
      </c>
      <c r="L216" s="84">
        <f t="shared" ref="L216:L223" si="123">H216*F216</f>
        <v>0</v>
      </c>
      <c r="M216" s="85">
        <f t="shared" ref="M216:M223" si="124">I216*F216</f>
        <v>0</v>
      </c>
      <c r="N216" s="83">
        <f t="shared" ref="N216:N223" si="125">M216+L216</f>
        <v>0</v>
      </c>
      <c r="O216" s="209"/>
      <c r="P216" s="183"/>
    </row>
    <row r="217" spans="1:16" s="31" customFormat="1" ht="38.25" customHeight="1" outlineLevel="2" x14ac:dyDescent="0.25">
      <c r="A217" s="176" t="s">
        <v>73</v>
      </c>
      <c r="B217" s="88"/>
      <c r="C217" s="296"/>
      <c r="D217" s="145" t="s">
        <v>254</v>
      </c>
      <c r="E217" s="107" t="s">
        <v>7</v>
      </c>
      <c r="F217" s="175">
        <f>F216</f>
        <v>101.28</v>
      </c>
      <c r="G217" s="157"/>
      <c r="H217" s="180"/>
      <c r="I217" s="181"/>
      <c r="J217" s="181"/>
      <c r="K217" s="292">
        <f t="shared" si="122"/>
        <v>0</v>
      </c>
      <c r="L217" s="84">
        <f t="shared" si="123"/>
        <v>0</v>
      </c>
      <c r="M217" s="85">
        <f t="shared" si="124"/>
        <v>0</v>
      </c>
      <c r="N217" s="83">
        <f t="shared" si="125"/>
        <v>0</v>
      </c>
      <c r="O217" s="210"/>
      <c r="P217" s="183"/>
    </row>
    <row r="218" spans="1:16" s="31" customFormat="1" ht="47.25" customHeight="1" outlineLevel="2" x14ac:dyDescent="0.25">
      <c r="A218" s="176" t="s">
        <v>74</v>
      </c>
      <c r="B218" s="88"/>
      <c r="C218" s="297"/>
      <c r="D218" s="145" t="s">
        <v>255</v>
      </c>
      <c r="E218" s="107" t="s">
        <v>7</v>
      </c>
      <c r="F218" s="175">
        <f>F216</f>
        <v>101.28</v>
      </c>
      <c r="G218" s="157"/>
      <c r="H218" s="180"/>
      <c r="I218" s="181"/>
      <c r="J218" s="181"/>
      <c r="K218" s="292">
        <f t="shared" si="122"/>
        <v>0</v>
      </c>
      <c r="L218" s="84">
        <f t="shared" si="123"/>
        <v>0</v>
      </c>
      <c r="M218" s="85">
        <f t="shared" si="124"/>
        <v>0</v>
      </c>
      <c r="N218" s="83">
        <f t="shared" si="125"/>
        <v>0</v>
      </c>
      <c r="O218" s="210"/>
      <c r="P218" s="183"/>
    </row>
    <row r="219" spans="1:16" s="31" customFormat="1" ht="38.25" customHeight="1" outlineLevel="2" x14ac:dyDescent="0.25">
      <c r="A219" s="176" t="s">
        <v>77</v>
      </c>
      <c r="B219" s="88"/>
      <c r="C219" s="295" t="s">
        <v>333</v>
      </c>
      <c r="D219" s="145" t="s">
        <v>36</v>
      </c>
      <c r="E219" s="107" t="s">
        <v>7</v>
      </c>
      <c r="F219" s="81">
        <v>19.73</v>
      </c>
      <c r="G219" s="149"/>
      <c r="H219" s="143"/>
      <c r="I219" s="144"/>
      <c r="J219" s="144"/>
      <c r="K219" s="292">
        <f t="shared" si="122"/>
        <v>0</v>
      </c>
      <c r="L219" s="84">
        <f t="shared" si="123"/>
        <v>0</v>
      </c>
      <c r="M219" s="85">
        <f t="shared" si="124"/>
        <v>0</v>
      </c>
      <c r="N219" s="83">
        <f t="shared" si="125"/>
        <v>0</v>
      </c>
      <c r="O219" s="209"/>
      <c r="P219" s="183"/>
    </row>
    <row r="220" spans="1:16" s="31" customFormat="1" ht="38.25" customHeight="1" outlineLevel="2" x14ac:dyDescent="0.25">
      <c r="A220" s="176" t="s">
        <v>78</v>
      </c>
      <c r="B220" s="88"/>
      <c r="C220" s="296"/>
      <c r="D220" s="145" t="s">
        <v>257</v>
      </c>
      <c r="E220" s="107" t="s">
        <v>7</v>
      </c>
      <c r="F220" s="175">
        <f>F219</f>
        <v>19.73</v>
      </c>
      <c r="G220" s="157"/>
      <c r="H220" s="180"/>
      <c r="I220" s="181"/>
      <c r="J220" s="181"/>
      <c r="K220" s="292">
        <f t="shared" si="122"/>
        <v>0</v>
      </c>
      <c r="L220" s="84">
        <f t="shared" si="123"/>
        <v>0</v>
      </c>
      <c r="M220" s="85">
        <f t="shared" si="124"/>
        <v>0</v>
      </c>
      <c r="N220" s="83">
        <f t="shared" si="125"/>
        <v>0</v>
      </c>
      <c r="O220" s="210"/>
      <c r="P220" s="183"/>
    </row>
    <row r="221" spans="1:16" s="31" customFormat="1" ht="38.25" customHeight="1" outlineLevel="2" x14ac:dyDescent="0.25">
      <c r="A221" s="176" t="s">
        <v>258</v>
      </c>
      <c r="B221" s="88"/>
      <c r="C221" s="295" t="s">
        <v>334</v>
      </c>
      <c r="D221" s="145" t="s">
        <v>36</v>
      </c>
      <c r="E221" s="107" t="s">
        <v>7</v>
      </c>
      <c r="F221" s="81">
        <v>108.66</v>
      </c>
      <c r="G221" s="149"/>
      <c r="H221" s="143"/>
      <c r="I221" s="144"/>
      <c r="J221" s="144"/>
      <c r="K221" s="292">
        <f t="shared" si="122"/>
        <v>0</v>
      </c>
      <c r="L221" s="84">
        <f t="shared" si="123"/>
        <v>0</v>
      </c>
      <c r="M221" s="85">
        <f t="shared" si="124"/>
        <v>0</v>
      </c>
      <c r="N221" s="83">
        <f t="shared" si="125"/>
        <v>0</v>
      </c>
      <c r="O221" s="209"/>
      <c r="P221" s="183"/>
    </row>
    <row r="222" spans="1:16" s="31" customFormat="1" ht="38.25" customHeight="1" outlineLevel="2" x14ac:dyDescent="0.25">
      <c r="A222" s="176" t="s">
        <v>259</v>
      </c>
      <c r="B222" s="88"/>
      <c r="C222" s="296"/>
      <c r="D222" s="145" t="s">
        <v>254</v>
      </c>
      <c r="E222" s="107" t="s">
        <v>7</v>
      </c>
      <c r="F222" s="175">
        <f>F221</f>
        <v>108.66</v>
      </c>
      <c r="G222" s="157"/>
      <c r="H222" s="180"/>
      <c r="I222" s="181"/>
      <c r="J222" s="181"/>
      <c r="K222" s="292">
        <f t="shared" si="122"/>
        <v>0</v>
      </c>
      <c r="L222" s="84">
        <f t="shared" si="123"/>
        <v>0</v>
      </c>
      <c r="M222" s="85">
        <f t="shared" si="124"/>
        <v>0</v>
      </c>
      <c r="N222" s="83">
        <f t="shared" si="125"/>
        <v>0</v>
      </c>
      <c r="O222" s="210"/>
      <c r="P222" s="183"/>
    </row>
    <row r="223" spans="1:16" s="31" customFormat="1" ht="51.75" customHeight="1" outlineLevel="2" x14ac:dyDescent="0.25">
      <c r="A223" s="176" t="s">
        <v>260</v>
      </c>
      <c r="B223" s="88"/>
      <c r="C223" s="297"/>
      <c r="D223" s="145" t="s">
        <v>255</v>
      </c>
      <c r="E223" s="107" t="s">
        <v>7</v>
      </c>
      <c r="F223" s="175">
        <f>F221</f>
        <v>108.66</v>
      </c>
      <c r="G223" s="157"/>
      <c r="H223" s="180"/>
      <c r="I223" s="181"/>
      <c r="J223" s="181"/>
      <c r="K223" s="292">
        <f t="shared" si="122"/>
        <v>0</v>
      </c>
      <c r="L223" s="84">
        <f t="shared" si="123"/>
        <v>0</v>
      </c>
      <c r="M223" s="85">
        <f t="shared" si="124"/>
        <v>0</v>
      </c>
      <c r="N223" s="83">
        <f t="shared" si="125"/>
        <v>0</v>
      </c>
      <c r="O223" s="210"/>
      <c r="P223" s="183"/>
    </row>
    <row r="224" spans="1:16" s="31" customFormat="1" ht="30" customHeight="1" outlineLevel="1" x14ac:dyDescent="0.25">
      <c r="A224" s="177" t="s">
        <v>79</v>
      </c>
      <c r="B224" s="87"/>
      <c r="C224" s="89" t="s">
        <v>17</v>
      </c>
      <c r="D224" s="90"/>
      <c r="E224" s="91"/>
      <c r="F224" s="92"/>
      <c r="G224" s="93"/>
      <c r="H224" s="94"/>
      <c r="I224" s="95"/>
      <c r="J224" s="95"/>
      <c r="K224" s="96"/>
      <c r="L224" s="140"/>
      <c r="M224" s="97"/>
      <c r="N224" s="98"/>
      <c r="O224" s="142"/>
      <c r="P224" s="183"/>
    </row>
    <row r="225" spans="1:16" s="31" customFormat="1" ht="58.5" customHeight="1" outlineLevel="2" x14ac:dyDescent="0.25">
      <c r="A225" s="176" t="s">
        <v>80</v>
      </c>
      <c r="B225" s="88"/>
      <c r="C225" s="295" t="s">
        <v>335</v>
      </c>
      <c r="D225" s="266" t="s">
        <v>386</v>
      </c>
      <c r="E225" s="107" t="s">
        <v>7</v>
      </c>
      <c r="F225" s="81">
        <v>27.42</v>
      </c>
      <c r="G225" s="285"/>
      <c r="H225" s="143"/>
      <c r="I225" s="144">
        <f>0*G225</f>
        <v>0</v>
      </c>
      <c r="J225" s="144"/>
      <c r="K225" s="292">
        <f t="shared" ref="K225:K226" si="126">H225+I225</f>
        <v>0</v>
      </c>
      <c r="L225" s="286">
        <f>(H225+I225)*F225</f>
        <v>0</v>
      </c>
      <c r="M225" s="85">
        <f>J225*F225</f>
        <v>0</v>
      </c>
      <c r="N225" s="83">
        <f>M225+L225</f>
        <v>0</v>
      </c>
      <c r="O225" s="284" t="s">
        <v>460</v>
      </c>
      <c r="P225" s="183"/>
    </row>
    <row r="226" spans="1:16" s="31" customFormat="1" ht="72.75" customHeight="1" outlineLevel="2" x14ac:dyDescent="0.25">
      <c r="A226" s="176" t="s">
        <v>81</v>
      </c>
      <c r="B226" s="88"/>
      <c r="C226" s="296"/>
      <c r="D226" s="266" t="s">
        <v>385</v>
      </c>
      <c r="E226" s="107" t="s">
        <v>7</v>
      </c>
      <c r="F226" s="81">
        <v>213.62</v>
      </c>
      <c r="G226" s="285"/>
      <c r="H226" s="143"/>
      <c r="I226" s="144">
        <f>0*G226</f>
        <v>0</v>
      </c>
      <c r="J226" s="144"/>
      <c r="K226" s="292">
        <f t="shared" si="126"/>
        <v>0</v>
      </c>
      <c r="L226" s="286">
        <f>(H226+I226)*F226</f>
        <v>0</v>
      </c>
      <c r="M226" s="85">
        <f>J226*F226</f>
        <v>0</v>
      </c>
      <c r="N226" s="83">
        <f>M226+L226</f>
        <v>0</v>
      </c>
      <c r="O226" s="230" t="s">
        <v>477</v>
      </c>
      <c r="P226" s="183"/>
    </row>
    <row r="227" spans="1:16" s="31" customFormat="1" ht="39.950000000000003" customHeight="1" outlineLevel="2" x14ac:dyDescent="0.25">
      <c r="A227" s="176" t="s">
        <v>82</v>
      </c>
      <c r="B227" s="88"/>
      <c r="C227" s="296"/>
      <c r="D227" s="145" t="s">
        <v>242</v>
      </c>
      <c r="E227" s="107" t="s">
        <v>7</v>
      </c>
      <c r="F227" s="81">
        <f>F226</f>
        <v>213.62</v>
      </c>
      <c r="G227" s="149"/>
      <c r="H227" s="143"/>
      <c r="I227" s="144"/>
      <c r="J227" s="144"/>
      <c r="K227" s="292">
        <f t="shared" ref="K227:K253" si="127">H227+I227</f>
        <v>0</v>
      </c>
      <c r="L227" s="84">
        <f t="shared" ref="L227:L253" si="128">H227*F227</f>
        <v>0</v>
      </c>
      <c r="M227" s="85">
        <f t="shared" ref="M227:M253" si="129">I227*F227</f>
        <v>0</v>
      </c>
      <c r="N227" s="83">
        <f t="shared" ref="N227:N253" si="130">M227+L227</f>
        <v>0</v>
      </c>
      <c r="O227" s="209"/>
      <c r="P227" s="183"/>
    </row>
    <row r="228" spans="1:16" s="31" customFormat="1" ht="39.950000000000003" customHeight="1" outlineLevel="2" x14ac:dyDescent="0.25">
      <c r="A228" s="176" t="s">
        <v>83</v>
      </c>
      <c r="B228" s="88"/>
      <c r="C228" s="297"/>
      <c r="D228" s="145" t="s">
        <v>249</v>
      </c>
      <c r="E228" s="107" t="s">
        <v>7</v>
      </c>
      <c r="F228" s="81">
        <f>F226</f>
        <v>213.62</v>
      </c>
      <c r="G228" s="82"/>
      <c r="H228" s="143"/>
      <c r="I228" s="144"/>
      <c r="J228" s="144"/>
      <c r="K228" s="292">
        <f t="shared" si="127"/>
        <v>0</v>
      </c>
      <c r="L228" s="84">
        <f t="shared" si="128"/>
        <v>0</v>
      </c>
      <c r="M228" s="85">
        <f t="shared" si="129"/>
        <v>0</v>
      </c>
      <c r="N228" s="83">
        <f t="shared" si="130"/>
        <v>0</v>
      </c>
      <c r="O228" s="209"/>
      <c r="P228" s="183"/>
    </row>
    <row r="229" spans="1:16" s="31" customFormat="1" ht="63" customHeight="1" outlineLevel="2" x14ac:dyDescent="0.25">
      <c r="A229" s="176" t="s">
        <v>84</v>
      </c>
      <c r="B229" s="88"/>
      <c r="C229" s="295" t="s">
        <v>336</v>
      </c>
      <c r="D229" s="266" t="s">
        <v>386</v>
      </c>
      <c r="E229" s="107" t="s">
        <v>7</v>
      </c>
      <c r="F229" s="81">
        <v>3.6</v>
      </c>
      <c r="G229" s="285"/>
      <c r="H229" s="143"/>
      <c r="I229" s="144">
        <f>0*G229</f>
        <v>0</v>
      </c>
      <c r="J229" s="144"/>
      <c r="K229" s="292">
        <f t="shared" si="127"/>
        <v>0</v>
      </c>
      <c r="L229" s="286">
        <f>(H229+I229)*F229</f>
        <v>0</v>
      </c>
      <c r="M229" s="85">
        <f>J229*F229</f>
        <v>0</v>
      </c>
      <c r="N229" s="83">
        <f>M229+L229</f>
        <v>0</v>
      </c>
      <c r="O229" s="230" t="s">
        <v>476</v>
      </c>
      <c r="P229" s="183"/>
    </row>
    <row r="230" spans="1:16" s="31" customFormat="1" ht="89.25" customHeight="1" outlineLevel="2" x14ac:dyDescent="0.25">
      <c r="A230" s="176" t="s">
        <v>85</v>
      </c>
      <c r="B230" s="88"/>
      <c r="C230" s="296"/>
      <c r="D230" s="266" t="s">
        <v>385</v>
      </c>
      <c r="E230" s="107" t="s">
        <v>7</v>
      </c>
      <c r="F230" s="81">
        <v>278.47000000000003</v>
      </c>
      <c r="G230" s="285"/>
      <c r="H230" s="143"/>
      <c r="I230" s="144">
        <f>0*G230</f>
        <v>0</v>
      </c>
      <c r="J230" s="144"/>
      <c r="K230" s="292">
        <f t="shared" si="127"/>
        <v>0</v>
      </c>
      <c r="L230" s="286">
        <f>(H230+I230)*F230</f>
        <v>0</v>
      </c>
      <c r="M230" s="85">
        <f>J230*F230</f>
        <v>0</v>
      </c>
      <c r="N230" s="83">
        <f>M230+L230</f>
        <v>0</v>
      </c>
      <c r="O230" s="216" t="s">
        <v>475</v>
      </c>
      <c r="P230" s="183"/>
    </row>
    <row r="231" spans="1:16" s="31" customFormat="1" ht="39.950000000000003" customHeight="1" outlineLevel="2" x14ac:dyDescent="0.25">
      <c r="A231" s="176" t="s">
        <v>86</v>
      </c>
      <c r="B231" s="88"/>
      <c r="C231" s="296"/>
      <c r="D231" s="145" t="s">
        <v>27</v>
      </c>
      <c r="E231" s="107" t="s">
        <v>7</v>
      </c>
      <c r="F231" s="81">
        <f>F230</f>
        <v>278.47000000000003</v>
      </c>
      <c r="G231" s="149"/>
      <c r="H231" s="143"/>
      <c r="I231" s="144"/>
      <c r="J231" s="144"/>
      <c r="K231" s="292">
        <f t="shared" si="127"/>
        <v>0</v>
      </c>
      <c r="L231" s="84">
        <f t="shared" si="128"/>
        <v>0</v>
      </c>
      <c r="M231" s="85">
        <f t="shared" si="129"/>
        <v>0</v>
      </c>
      <c r="N231" s="83">
        <f t="shared" si="130"/>
        <v>0</v>
      </c>
      <c r="O231" s="209"/>
      <c r="P231" s="183"/>
    </row>
    <row r="232" spans="1:16" s="31" customFormat="1" ht="39.950000000000003" customHeight="1" outlineLevel="2" x14ac:dyDescent="0.25">
      <c r="A232" s="176" t="s">
        <v>87</v>
      </c>
      <c r="B232" s="88"/>
      <c r="C232" s="296"/>
      <c r="D232" s="145" t="s">
        <v>248</v>
      </c>
      <c r="E232" s="107" t="s">
        <v>7</v>
      </c>
      <c r="F232" s="81">
        <f>F230</f>
        <v>278.47000000000003</v>
      </c>
      <c r="G232" s="157"/>
      <c r="H232" s="143"/>
      <c r="I232" s="144"/>
      <c r="J232" s="144"/>
      <c r="K232" s="292">
        <f t="shared" si="127"/>
        <v>0</v>
      </c>
      <c r="L232" s="84">
        <f t="shared" si="128"/>
        <v>0</v>
      </c>
      <c r="M232" s="85">
        <f t="shared" si="129"/>
        <v>0</v>
      </c>
      <c r="N232" s="83">
        <f t="shared" si="130"/>
        <v>0</v>
      </c>
      <c r="O232" s="210"/>
      <c r="P232" s="183"/>
    </row>
    <row r="233" spans="1:16" s="31" customFormat="1" ht="39.950000000000003" customHeight="1" outlineLevel="2" x14ac:dyDescent="0.25">
      <c r="A233" s="176" t="s">
        <v>88</v>
      </c>
      <c r="B233" s="88"/>
      <c r="C233" s="297"/>
      <c r="D233" s="145" t="s">
        <v>48</v>
      </c>
      <c r="E233" s="107" t="s">
        <v>7</v>
      </c>
      <c r="F233" s="81">
        <f>F230</f>
        <v>278.47000000000003</v>
      </c>
      <c r="G233" s="157"/>
      <c r="H233" s="143"/>
      <c r="I233" s="144"/>
      <c r="J233" s="144"/>
      <c r="K233" s="292">
        <f t="shared" si="127"/>
        <v>0</v>
      </c>
      <c r="L233" s="84">
        <f t="shared" si="128"/>
        <v>0</v>
      </c>
      <c r="M233" s="85">
        <f t="shared" si="129"/>
        <v>0</v>
      </c>
      <c r="N233" s="83">
        <f t="shared" si="130"/>
        <v>0</v>
      </c>
      <c r="O233" s="210"/>
      <c r="P233" s="183"/>
    </row>
    <row r="234" spans="1:16" s="31" customFormat="1" ht="58.5" customHeight="1" outlineLevel="2" x14ac:dyDescent="0.25">
      <c r="A234" s="176" t="s">
        <v>89</v>
      </c>
      <c r="B234" s="88"/>
      <c r="C234" s="295" t="s">
        <v>337</v>
      </c>
      <c r="D234" s="266" t="s">
        <v>386</v>
      </c>
      <c r="E234" s="80" t="s">
        <v>7</v>
      </c>
      <c r="F234" s="81">
        <v>9.17</v>
      </c>
      <c r="G234" s="285"/>
      <c r="H234" s="143"/>
      <c r="I234" s="144">
        <f>0*G234</f>
        <v>0</v>
      </c>
      <c r="J234" s="144"/>
      <c r="K234" s="292">
        <f t="shared" si="127"/>
        <v>0</v>
      </c>
      <c r="L234" s="286">
        <f>(H234+I234)*F234</f>
        <v>0</v>
      </c>
      <c r="M234" s="85">
        <f>J234*F234</f>
        <v>0</v>
      </c>
      <c r="N234" s="83">
        <f>M234+L234</f>
        <v>0</v>
      </c>
      <c r="O234" s="230" t="s">
        <v>474</v>
      </c>
      <c r="P234" s="183"/>
    </row>
    <row r="235" spans="1:16" s="31" customFormat="1" ht="74.25" customHeight="1" outlineLevel="2" x14ac:dyDescent="0.25">
      <c r="A235" s="176" t="s">
        <v>90</v>
      </c>
      <c r="B235" s="88"/>
      <c r="C235" s="296"/>
      <c r="D235" s="266" t="s">
        <v>385</v>
      </c>
      <c r="E235" s="80" t="s">
        <v>7</v>
      </c>
      <c r="F235" s="81">
        <v>92.61</v>
      </c>
      <c r="G235" s="285"/>
      <c r="H235" s="143"/>
      <c r="I235" s="144">
        <f>0*G235</f>
        <v>0</v>
      </c>
      <c r="J235" s="144"/>
      <c r="K235" s="292">
        <f t="shared" si="127"/>
        <v>0</v>
      </c>
      <c r="L235" s="286">
        <f>(H235+I235)*F235</f>
        <v>0</v>
      </c>
      <c r="M235" s="85">
        <f>J235*F235</f>
        <v>0</v>
      </c>
      <c r="N235" s="83">
        <f>M235+L235</f>
        <v>0</v>
      </c>
      <c r="O235" s="228" t="s">
        <v>473</v>
      </c>
      <c r="P235" s="183"/>
    </row>
    <row r="236" spans="1:16" s="31" customFormat="1" ht="39.950000000000003" customHeight="1" outlineLevel="2" x14ac:dyDescent="0.25">
      <c r="A236" s="176" t="s">
        <v>91</v>
      </c>
      <c r="B236" s="88"/>
      <c r="C236" s="296"/>
      <c r="D236" s="145" t="s">
        <v>27</v>
      </c>
      <c r="E236" s="107" t="s">
        <v>7</v>
      </c>
      <c r="F236" s="81">
        <f>F235</f>
        <v>92.61</v>
      </c>
      <c r="G236" s="149"/>
      <c r="H236" s="143"/>
      <c r="I236" s="144"/>
      <c r="J236" s="144"/>
      <c r="K236" s="292">
        <f t="shared" si="127"/>
        <v>0</v>
      </c>
      <c r="L236" s="84">
        <f t="shared" si="128"/>
        <v>0</v>
      </c>
      <c r="M236" s="85">
        <f t="shared" si="129"/>
        <v>0</v>
      </c>
      <c r="N236" s="83">
        <f t="shared" si="130"/>
        <v>0</v>
      </c>
      <c r="O236" s="209"/>
      <c r="P236" s="183"/>
    </row>
    <row r="237" spans="1:16" s="31" customFormat="1" ht="39.950000000000003" customHeight="1" outlineLevel="2" x14ac:dyDescent="0.25">
      <c r="A237" s="176" t="s">
        <v>92</v>
      </c>
      <c r="B237" s="88"/>
      <c r="C237" s="296"/>
      <c r="D237" s="145" t="s">
        <v>242</v>
      </c>
      <c r="E237" s="107" t="s">
        <v>7</v>
      </c>
      <c r="F237" s="81">
        <f>F236</f>
        <v>92.61</v>
      </c>
      <c r="G237" s="149"/>
      <c r="H237" s="143"/>
      <c r="I237" s="144"/>
      <c r="J237" s="144"/>
      <c r="K237" s="292">
        <f t="shared" si="127"/>
        <v>0</v>
      </c>
      <c r="L237" s="84">
        <f t="shared" si="128"/>
        <v>0</v>
      </c>
      <c r="M237" s="85">
        <f t="shared" si="129"/>
        <v>0</v>
      </c>
      <c r="N237" s="83">
        <f t="shared" si="130"/>
        <v>0</v>
      </c>
      <c r="O237" s="209"/>
      <c r="P237" s="183"/>
    </row>
    <row r="238" spans="1:16" s="31" customFormat="1" ht="39.950000000000003" customHeight="1" outlineLevel="2" x14ac:dyDescent="0.25">
      <c r="A238" s="176" t="s">
        <v>93</v>
      </c>
      <c r="B238" s="88"/>
      <c r="C238" s="297"/>
      <c r="D238" s="145" t="s">
        <v>246</v>
      </c>
      <c r="E238" s="107" t="s">
        <v>7</v>
      </c>
      <c r="F238" s="81">
        <f>F236</f>
        <v>92.61</v>
      </c>
      <c r="G238" s="82"/>
      <c r="H238" s="143"/>
      <c r="I238" s="144"/>
      <c r="J238" s="144"/>
      <c r="K238" s="292">
        <f t="shared" si="127"/>
        <v>0</v>
      </c>
      <c r="L238" s="84">
        <f t="shared" si="128"/>
        <v>0</v>
      </c>
      <c r="M238" s="85">
        <f t="shared" si="129"/>
        <v>0</v>
      </c>
      <c r="N238" s="83">
        <f t="shared" si="130"/>
        <v>0</v>
      </c>
      <c r="O238" s="209"/>
      <c r="P238" s="183"/>
    </row>
    <row r="239" spans="1:16" s="31" customFormat="1" ht="52.5" customHeight="1" outlineLevel="2" x14ac:dyDescent="0.25">
      <c r="A239" s="176" t="s">
        <v>261</v>
      </c>
      <c r="B239" s="88"/>
      <c r="C239" s="295" t="s">
        <v>338</v>
      </c>
      <c r="D239" s="266" t="s">
        <v>385</v>
      </c>
      <c r="E239" s="107" t="s">
        <v>7</v>
      </c>
      <c r="F239" s="81">
        <v>7.36</v>
      </c>
      <c r="G239" s="285"/>
      <c r="H239" s="143"/>
      <c r="I239" s="144">
        <f>0*G239</f>
        <v>0</v>
      </c>
      <c r="J239" s="144"/>
      <c r="K239" s="292">
        <f t="shared" si="127"/>
        <v>0</v>
      </c>
      <c r="L239" s="286">
        <f>(H239+I239)*F239</f>
        <v>0</v>
      </c>
      <c r="M239" s="85">
        <f>J239*F239</f>
        <v>0</v>
      </c>
      <c r="N239" s="83">
        <f>M239+L239</f>
        <v>0</v>
      </c>
      <c r="O239" s="284" t="s">
        <v>460</v>
      </c>
      <c r="P239" s="183"/>
    </row>
    <row r="240" spans="1:16" s="31" customFormat="1" ht="39.950000000000003" customHeight="1" outlineLevel="2" x14ac:dyDescent="0.25">
      <c r="A240" s="176" t="s">
        <v>94</v>
      </c>
      <c r="B240" s="88"/>
      <c r="C240" s="296"/>
      <c r="D240" s="145" t="s">
        <v>242</v>
      </c>
      <c r="E240" s="107" t="s">
        <v>7</v>
      </c>
      <c r="F240" s="81">
        <f>F239</f>
        <v>7.36</v>
      </c>
      <c r="G240" s="82"/>
      <c r="H240" s="143"/>
      <c r="I240" s="144"/>
      <c r="J240" s="144"/>
      <c r="K240" s="292">
        <f t="shared" si="127"/>
        <v>0</v>
      </c>
      <c r="L240" s="84">
        <f t="shared" si="128"/>
        <v>0</v>
      </c>
      <c r="M240" s="85">
        <f t="shared" si="129"/>
        <v>0</v>
      </c>
      <c r="N240" s="83">
        <f t="shared" si="130"/>
        <v>0</v>
      </c>
      <c r="O240" s="209"/>
      <c r="P240" s="183"/>
    </row>
    <row r="241" spans="1:16" s="31" customFormat="1" ht="39.950000000000003" customHeight="1" outlineLevel="2" x14ac:dyDescent="0.25">
      <c r="A241" s="176" t="s">
        <v>95</v>
      </c>
      <c r="B241" s="88"/>
      <c r="C241" s="297"/>
      <c r="D241" s="145" t="s">
        <v>246</v>
      </c>
      <c r="E241" s="107" t="s">
        <v>7</v>
      </c>
      <c r="F241" s="81">
        <f>F239</f>
        <v>7.36</v>
      </c>
      <c r="G241" s="172"/>
      <c r="H241" s="143"/>
      <c r="I241" s="144"/>
      <c r="J241" s="144"/>
      <c r="K241" s="292">
        <f t="shared" si="127"/>
        <v>0</v>
      </c>
      <c r="L241" s="84">
        <f t="shared" si="128"/>
        <v>0</v>
      </c>
      <c r="M241" s="85">
        <f t="shared" si="129"/>
        <v>0</v>
      </c>
      <c r="N241" s="83">
        <f t="shared" si="130"/>
        <v>0</v>
      </c>
      <c r="O241" s="208"/>
      <c r="P241" s="183"/>
    </row>
    <row r="242" spans="1:16" s="31" customFormat="1" ht="36.75" customHeight="1" outlineLevel="2" x14ac:dyDescent="0.25">
      <c r="A242" s="176" t="s">
        <v>96</v>
      </c>
      <c r="B242" s="88"/>
      <c r="C242" s="295" t="s">
        <v>339</v>
      </c>
      <c r="D242" s="179" t="s">
        <v>49</v>
      </c>
      <c r="E242" s="107" t="s">
        <v>18</v>
      </c>
      <c r="F242" s="81">
        <v>58.98</v>
      </c>
      <c r="G242" s="149"/>
      <c r="H242" s="143"/>
      <c r="I242" s="144"/>
      <c r="J242" s="144"/>
      <c r="K242" s="292">
        <f t="shared" si="127"/>
        <v>0</v>
      </c>
      <c r="L242" s="84">
        <f t="shared" si="128"/>
        <v>0</v>
      </c>
      <c r="M242" s="85">
        <f t="shared" si="129"/>
        <v>0</v>
      </c>
      <c r="N242" s="83">
        <f t="shared" si="130"/>
        <v>0</v>
      </c>
      <c r="O242" s="208"/>
      <c r="P242" s="183"/>
    </row>
    <row r="243" spans="1:16" s="31" customFormat="1" ht="36.75" customHeight="1" outlineLevel="2" x14ac:dyDescent="0.25">
      <c r="A243" s="176" t="s">
        <v>97</v>
      </c>
      <c r="B243" s="88"/>
      <c r="C243" s="296"/>
      <c r="D243" s="179" t="s">
        <v>51</v>
      </c>
      <c r="E243" s="107" t="s">
        <v>7</v>
      </c>
      <c r="F243" s="81">
        <v>92.2</v>
      </c>
      <c r="G243" s="149"/>
      <c r="H243" s="143"/>
      <c r="I243" s="144"/>
      <c r="J243" s="144"/>
      <c r="K243" s="292">
        <f t="shared" si="127"/>
        <v>0</v>
      </c>
      <c r="L243" s="84">
        <f t="shared" si="128"/>
        <v>0</v>
      </c>
      <c r="M243" s="85">
        <f t="shared" si="129"/>
        <v>0</v>
      </c>
      <c r="N243" s="83">
        <f t="shared" si="130"/>
        <v>0</v>
      </c>
      <c r="O243" s="208"/>
      <c r="P243" s="183"/>
    </row>
    <row r="244" spans="1:16" s="31" customFormat="1" ht="52.5" customHeight="1" outlineLevel="2" x14ac:dyDescent="0.25">
      <c r="A244" s="176" t="s">
        <v>98</v>
      </c>
      <c r="B244" s="88"/>
      <c r="C244" s="296"/>
      <c r="D244" s="147" t="s">
        <v>243</v>
      </c>
      <c r="E244" s="107" t="s">
        <v>7</v>
      </c>
      <c r="F244" s="81">
        <f>F243</f>
        <v>92.2</v>
      </c>
      <c r="G244" s="149"/>
      <c r="H244" s="143"/>
      <c r="I244" s="144"/>
      <c r="J244" s="144"/>
      <c r="K244" s="292">
        <f t="shared" si="127"/>
        <v>0</v>
      </c>
      <c r="L244" s="84">
        <f t="shared" si="128"/>
        <v>0</v>
      </c>
      <c r="M244" s="85">
        <f t="shared" si="129"/>
        <v>0</v>
      </c>
      <c r="N244" s="83">
        <f t="shared" si="130"/>
        <v>0</v>
      </c>
      <c r="O244" s="208"/>
      <c r="P244" s="183"/>
    </row>
    <row r="245" spans="1:16" s="31" customFormat="1" ht="39.950000000000003" customHeight="1" outlineLevel="2" x14ac:dyDescent="0.25">
      <c r="A245" s="176" t="s">
        <v>99</v>
      </c>
      <c r="B245" s="88"/>
      <c r="C245" s="297"/>
      <c r="D245" s="145" t="s">
        <v>246</v>
      </c>
      <c r="E245" s="107" t="s">
        <v>7</v>
      </c>
      <c r="F245" s="81">
        <f>F243</f>
        <v>92.2</v>
      </c>
      <c r="G245" s="82"/>
      <c r="H245" s="143"/>
      <c r="I245" s="144"/>
      <c r="J245" s="144"/>
      <c r="K245" s="292">
        <f t="shared" si="127"/>
        <v>0</v>
      </c>
      <c r="L245" s="84">
        <f t="shared" si="128"/>
        <v>0</v>
      </c>
      <c r="M245" s="85">
        <f t="shared" si="129"/>
        <v>0</v>
      </c>
      <c r="N245" s="83">
        <f t="shared" si="130"/>
        <v>0</v>
      </c>
      <c r="O245" s="208"/>
      <c r="P245" s="183"/>
    </row>
    <row r="246" spans="1:16" s="31" customFormat="1" ht="39.950000000000003" customHeight="1" outlineLevel="2" x14ac:dyDescent="0.25">
      <c r="A246" s="176" t="s">
        <v>100</v>
      </c>
      <c r="B246" s="88"/>
      <c r="C246" s="295" t="s">
        <v>340</v>
      </c>
      <c r="D246" s="179" t="s">
        <v>49</v>
      </c>
      <c r="E246" s="107" t="s">
        <v>18</v>
      </c>
      <c r="F246" s="81">
        <v>268.83</v>
      </c>
      <c r="G246" s="149"/>
      <c r="H246" s="143"/>
      <c r="I246" s="144"/>
      <c r="J246" s="144"/>
      <c r="K246" s="292">
        <f t="shared" si="127"/>
        <v>0</v>
      </c>
      <c r="L246" s="84">
        <f t="shared" si="128"/>
        <v>0</v>
      </c>
      <c r="M246" s="85">
        <f t="shared" si="129"/>
        <v>0</v>
      </c>
      <c r="N246" s="83">
        <f t="shared" si="130"/>
        <v>0</v>
      </c>
      <c r="O246" s="155"/>
      <c r="P246" s="183"/>
    </row>
    <row r="247" spans="1:16" s="31" customFormat="1" ht="39.950000000000003" customHeight="1" outlineLevel="2" x14ac:dyDescent="0.25">
      <c r="A247" s="176" t="s">
        <v>101</v>
      </c>
      <c r="B247" s="88"/>
      <c r="C247" s="296"/>
      <c r="D247" s="179" t="s">
        <v>251</v>
      </c>
      <c r="E247" s="107" t="s">
        <v>7</v>
      </c>
      <c r="F247" s="81">
        <v>355.14</v>
      </c>
      <c r="G247" s="149"/>
      <c r="H247" s="143"/>
      <c r="I247" s="144"/>
      <c r="J247" s="144"/>
      <c r="K247" s="292">
        <f t="shared" si="127"/>
        <v>0</v>
      </c>
      <c r="L247" s="84">
        <f t="shared" si="128"/>
        <v>0</v>
      </c>
      <c r="M247" s="85">
        <f t="shared" si="129"/>
        <v>0</v>
      </c>
      <c r="N247" s="83">
        <f t="shared" si="130"/>
        <v>0</v>
      </c>
      <c r="O247" s="155"/>
      <c r="P247" s="183"/>
    </row>
    <row r="248" spans="1:16" s="31" customFormat="1" ht="39.950000000000003" customHeight="1" outlineLevel="2" x14ac:dyDescent="0.25">
      <c r="A248" s="176" t="s">
        <v>102</v>
      </c>
      <c r="B248" s="88"/>
      <c r="C248" s="296"/>
      <c r="D248" s="145" t="s">
        <v>242</v>
      </c>
      <c r="E248" s="107" t="s">
        <v>7</v>
      </c>
      <c r="F248" s="81">
        <f>F247</f>
        <v>355.14</v>
      </c>
      <c r="G248" s="149"/>
      <c r="H248" s="143"/>
      <c r="I248" s="144"/>
      <c r="J248" s="144"/>
      <c r="K248" s="292">
        <f t="shared" si="127"/>
        <v>0</v>
      </c>
      <c r="L248" s="84">
        <f t="shared" si="128"/>
        <v>0</v>
      </c>
      <c r="M248" s="85">
        <f t="shared" si="129"/>
        <v>0</v>
      </c>
      <c r="N248" s="83">
        <f t="shared" si="130"/>
        <v>0</v>
      </c>
      <c r="O248" s="155"/>
      <c r="P248" s="183"/>
    </row>
    <row r="249" spans="1:16" s="31" customFormat="1" ht="39.950000000000003" customHeight="1" outlineLevel="2" x14ac:dyDescent="0.25">
      <c r="A249" s="176" t="s">
        <v>262</v>
      </c>
      <c r="B249" s="88"/>
      <c r="C249" s="297"/>
      <c r="D249" s="145" t="s">
        <v>246</v>
      </c>
      <c r="E249" s="107" t="s">
        <v>7</v>
      </c>
      <c r="F249" s="81">
        <f>F247</f>
        <v>355.14</v>
      </c>
      <c r="G249" s="82"/>
      <c r="H249" s="143"/>
      <c r="I249" s="144"/>
      <c r="J249" s="144"/>
      <c r="K249" s="292">
        <f t="shared" si="127"/>
        <v>0</v>
      </c>
      <c r="L249" s="84">
        <f t="shared" si="128"/>
        <v>0</v>
      </c>
      <c r="M249" s="85">
        <f t="shared" si="129"/>
        <v>0</v>
      </c>
      <c r="N249" s="83">
        <f t="shared" si="130"/>
        <v>0</v>
      </c>
      <c r="O249" s="155"/>
      <c r="P249" s="183"/>
    </row>
    <row r="250" spans="1:16" s="31" customFormat="1" ht="39.950000000000003" customHeight="1" outlineLevel="2" x14ac:dyDescent="0.25">
      <c r="A250" s="176" t="s">
        <v>103</v>
      </c>
      <c r="B250" s="88"/>
      <c r="C250" s="295" t="s">
        <v>341</v>
      </c>
      <c r="D250" s="179" t="s">
        <v>49</v>
      </c>
      <c r="E250" s="107" t="s">
        <v>18</v>
      </c>
      <c r="F250" s="81">
        <v>21.44</v>
      </c>
      <c r="G250" s="149"/>
      <c r="H250" s="143"/>
      <c r="I250" s="144"/>
      <c r="J250" s="144"/>
      <c r="K250" s="292">
        <f t="shared" si="127"/>
        <v>0</v>
      </c>
      <c r="L250" s="84">
        <f t="shared" si="128"/>
        <v>0</v>
      </c>
      <c r="M250" s="85">
        <f t="shared" si="129"/>
        <v>0</v>
      </c>
      <c r="N250" s="83">
        <f t="shared" si="130"/>
        <v>0</v>
      </c>
      <c r="O250" s="155"/>
      <c r="P250" s="183"/>
    </row>
    <row r="251" spans="1:16" s="31" customFormat="1" ht="39.950000000000003" customHeight="1" outlineLevel="2" x14ac:dyDescent="0.25">
      <c r="A251" s="176" t="s">
        <v>104</v>
      </c>
      <c r="B251" s="88"/>
      <c r="C251" s="296"/>
      <c r="D251" s="179" t="s">
        <v>252</v>
      </c>
      <c r="E251" s="107" t="s">
        <v>7</v>
      </c>
      <c r="F251" s="81">
        <v>17.059999999999999</v>
      </c>
      <c r="G251" s="149"/>
      <c r="H251" s="143"/>
      <c r="I251" s="144"/>
      <c r="J251" s="144"/>
      <c r="K251" s="292">
        <f t="shared" si="127"/>
        <v>0</v>
      </c>
      <c r="L251" s="84">
        <f t="shared" si="128"/>
        <v>0</v>
      </c>
      <c r="M251" s="85">
        <f t="shared" si="129"/>
        <v>0</v>
      </c>
      <c r="N251" s="83">
        <f t="shared" si="130"/>
        <v>0</v>
      </c>
      <c r="O251" s="155"/>
      <c r="P251" s="183"/>
    </row>
    <row r="252" spans="1:16" s="31" customFormat="1" ht="39.950000000000003" customHeight="1" outlineLevel="2" x14ac:dyDescent="0.25">
      <c r="A252" s="176" t="s">
        <v>263</v>
      </c>
      <c r="B252" s="88"/>
      <c r="C252" s="296"/>
      <c r="D252" s="145" t="s">
        <v>242</v>
      </c>
      <c r="E252" s="107" t="s">
        <v>7</v>
      </c>
      <c r="F252" s="81">
        <f>F251</f>
        <v>17.059999999999999</v>
      </c>
      <c r="G252" s="149"/>
      <c r="H252" s="143"/>
      <c r="I252" s="144"/>
      <c r="J252" s="144"/>
      <c r="K252" s="292">
        <f t="shared" si="127"/>
        <v>0</v>
      </c>
      <c r="L252" s="84">
        <f t="shared" si="128"/>
        <v>0</v>
      </c>
      <c r="M252" s="85">
        <f t="shared" si="129"/>
        <v>0</v>
      </c>
      <c r="N252" s="83">
        <f t="shared" si="130"/>
        <v>0</v>
      </c>
      <c r="O252" s="155"/>
      <c r="P252" s="183"/>
    </row>
    <row r="253" spans="1:16" s="31" customFormat="1" ht="39.950000000000003" customHeight="1" outlineLevel="2" x14ac:dyDescent="0.25">
      <c r="A253" s="176" t="s">
        <v>264</v>
      </c>
      <c r="B253" s="88"/>
      <c r="C253" s="296"/>
      <c r="D253" s="145" t="s">
        <v>246</v>
      </c>
      <c r="E253" s="107" t="s">
        <v>7</v>
      </c>
      <c r="F253" s="81">
        <f>F251</f>
        <v>17.059999999999999</v>
      </c>
      <c r="G253" s="149"/>
      <c r="H253" s="143"/>
      <c r="I253" s="144"/>
      <c r="J253" s="144"/>
      <c r="K253" s="292">
        <f t="shared" si="127"/>
        <v>0</v>
      </c>
      <c r="L253" s="84">
        <f t="shared" si="128"/>
        <v>0</v>
      </c>
      <c r="M253" s="85">
        <f t="shared" si="129"/>
        <v>0</v>
      </c>
      <c r="N253" s="83">
        <f t="shared" si="130"/>
        <v>0</v>
      </c>
      <c r="O253" s="155"/>
      <c r="P253" s="183"/>
    </row>
    <row r="254" spans="1:16" s="31" customFormat="1" ht="30" customHeight="1" outlineLevel="1" x14ac:dyDescent="0.25">
      <c r="A254" s="177" t="s">
        <v>105</v>
      </c>
      <c r="B254" s="87"/>
      <c r="C254" s="89" t="s">
        <v>232</v>
      </c>
      <c r="D254" s="128"/>
      <c r="E254" s="129"/>
      <c r="F254" s="130"/>
      <c r="G254" s="131"/>
      <c r="H254" s="132"/>
      <c r="I254" s="133"/>
      <c r="J254" s="133"/>
      <c r="K254" s="134"/>
      <c r="L254" s="135"/>
      <c r="M254" s="136"/>
      <c r="N254" s="137"/>
      <c r="O254" s="138"/>
      <c r="P254" s="183"/>
    </row>
    <row r="255" spans="1:16" s="31" customFormat="1" ht="49.5" customHeight="1" outlineLevel="2" x14ac:dyDescent="0.25">
      <c r="A255" s="176" t="s">
        <v>106</v>
      </c>
      <c r="B255" s="88"/>
      <c r="C255" s="295" t="s">
        <v>504</v>
      </c>
      <c r="D255" s="266" t="s">
        <v>386</v>
      </c>
      <c r="E255" s="107" t="s">
        <v>7</v>
      </c>
      <c r="F255" s="81">
        <v>31.33</v>
      </c>
      <c r="G255" s="285"/>
      <c r="H255" s="143"/>
      <c r="I255" s="144">
        <f>0*G255</f>
        <v>0</v>
      </c>
      <c r="J255" s="144"/>
      <c r="K255" s="292">
        <f t="shared" ref="K255" si="131">H255+I255</f>
        <v>0</v>
      </c>
      <c r="L255" s="286">
        <f>(H255+I255)*F255</f>
        <v>0</v>
      </c>
      <c r="M255" s="85">
        <f>J255*F255</f>
        <v>0</v>
      </c>
      <c r="N255" s="83">
        <f>M255+L255</f>
        <v>0</v>
      </c>
      <c r="O255" s="284" t="s">
        <v>460</v>
      </c>
      <c r="P255" s="183"/>
    </row>
    <row r="256" spans="1:16" s="31" customFormat="1" ht="72" customHeight="1" outlineLevel="2" x14ac:dyDescent="0.25">
      <c r="A256" s="176" t="s">
        <v>107</v>
      </c>
      <c r="B256" s="88"/>
      <c r="C256" s="296"/>
      <c r="D256" s="266" t="s">
        <v>385</v>
      </c>
      <c r="E256" s="107" t="s">
        <v>7</v>
      </c>
      <c r="F256" s="81">
        <v>248.49</v>
      </c>
      <c r="G256" s="149"/>
      <c r="H256" s="143"/>
      <c r="I256" s="144"/>
      <c r="J256" s="144"/>
      <c r="K256" s="292">
        <f t="shared" ref="K256:K285" si="132">H256+I256</f>
        <v>0</v>
      </c>
      <c r="L256" s="84">
        <f t="shared" ref="L256:L285" si="133">H256*F256</f>
        <v>0</v>
      </c>
      <c r="M256" s="85">
        <f t="shared" ref="M256:M285" si="134">I256*F256</f>
        <v>0</v>
      </c>
      <c r="N256" s="83">
        <f t="shared" ref="N256:N285" si="135">M256+L256</f>
        <v>0</v>
      </c>
      <c r="O256" s="212" t="s">
        <v>472</v>
      </c>
      <c r="P256" s="183"/>
    </row>
    <row r="257" spans="1:16" s="31" customFormat="1" ht="37.5" customHeight="1" outlineLevel="2" x14ac:dyDescent="0.25">
      <c r="A257" s="176" t="s">
        <v>108</v>
      </c>
      <c r="B257" s="88"/>
      <c r="C257" s="296"/>
      <c r="D257" s="145" t="s">
        <v>242</v>
      </c>
      <c r="E257" s="107" t="s">
        <v>7</v>
      </c>
      <c r="F257" s="81">
        <f>F256</f>
        <v>248.49</v>
      </c>
      <c r="G257" s="149"/>
      <c r="H257" s="143"/>
      <c r="I257" s="144"/>
      <c r="J257" s="144"/>
      <c r="K257" s="292">
        <f t="shared" si="132"/>
        <v>0</v>
      </c>
      <c r="L257" s="84">
        <f t="shared" si="133"/>
        <v>0</v>
      </c>
      <c r="M257" s="85">
        <f t="shared" si="134"/>
        <v>0</v>
      </c>
      <c r="N257" s="83">
        <f t="shared" si="135"/>
        <v>0</v>
      </c>
      <c r="O257" s="212"/>
      <c r="P257" s="183"/>
    </row>
    <row r="258" spans="1:16" s="31" customFormat="1" ht="48.75" customHeight="1" outlineLevel="2" x14ac:dyDescent="0.25">
      <c r="A258" s="176" t="s">
        <v>109</v>
      </c>
      <c r="B258" s="88"/>
      <c r="C258" s="297"/>
      <c r="D258" s="145" t="s">
        <v>245</v>
      </c>
      <c r="E258" s="107" t="s">
        <v>7</v>
      </c>
      <c r="F258" s="81">
        <f>F256</f>
        <v>248.49</v>
      </c>
      <c r="G258" s="82"/>
      <c r="H258" s="143"/>
      <c r="I258" s="144"/>
      <c r="J258" s="144"/>
      <c r="K258" s="292">
        <f t="shared" ref="K258" si="136">H258+I258</f>
        <v>0</v>
      </c>
      <c r="L258" s="84">
        <f t="shared" ref="L258" si="137">H258*F258</f>
        <v>0</v>
      </c>
      <c r="M258" s="85">
        <f t="shared" ref="M258" si="138">I258*F258</f>
        <v>0</v>
      </c>
      <c r="N258" s="83">
        <f t="shared" ref="N258" si="139">M258+L258</f>
        <v>0</v>
      </c>
      <c r="O258" s="284" t="s">
        <v>460</v>
      </c>
      <c r="P258" s="183"/>
    </row>
    <row r="259" spans="1:16" s="31" customFormat="1" ht="90.75" customHeight="1" outlineLevel="2" x14ac:dyDescent="0.25">
      <c r="A259" s="176" t="s">
        <v>110</v>
      </c>
      <c r="B259" s="88"/>
      <c r="C259" s="295" t="s">
        <v>503</v>
      </c>
      <c r="D259" s="266" t="s">
        <v>385</v>
      </c>
      <c r="E259" s="80" t="s">
        <v>7</v>
      </c>
      <c r="F259" s="81">
        <v>145.72</v>
      </c>
      <c r="G259" s="285"/>
      <c r="H259" s="143"/>
      <c r="I259" s="144">
        <f>0*G259</f>
        <v>0</v>
      </c>
      <c r="J259" s="144"/>
      <c r="K259" s="292">
        <f t="shared" si="132"/>
        <v>0</v>
      </c>
      <c r="L259" s="286">
        <f>(H259+I259)*F259</f>
        <v>0</v>
      </c>
      <c r="M259" s="85">
        <f>J259*F259</f>
        <v>0</v>
      </c>
      <c r="N259" s="83">
        <f>M259+L259</f>
        <v>0</v>
      </c>
      <c r="O259" s="212" t="s">
        <v>471</v>
      </c>
      <c r="P259" s="183"/>
    </row>
    <row r="260" spans="1:16" s="31" customFormat="1" ht="48.75" customHeight="1" outlineLevel="2" x14ac:dyDescent="0.25">
      <c r="A260" s="176" t="s">
        <v>111</v>
      </c>
      <c r="B260" s="88"/>
      <c r="C260" s="296"/>
      <c r="D260" s="145" t="s">
        <v>27</v>
      </c>
      <c r="E260" s="80" t="s">
        <v>7</v>
      </c>
      <c r="F260" s="81">
        <f>F259</f>
        <v>145.72</v>
      </c>
      <c r="G260" s="82"/>
      <c r="H260" s="143"/>
      <c r="I260" s="144"/>
      <c r="J260" s="144"/>
      <c r="K260" s="292">
        <f t="shared" si="132"/>
        <v>0</v>
      </c>
      <c r="L260" s="84">
        <f t="shared" si="133"/>
        <v>0</v>
      </c>
      <c r="M260" s="85">
        <f t="shared" si="134"/>
        <v>0</v>
      </c>
      <c r="N260" s="83">
        <f t="shared" si="135"/>
        <v>0</v>
      </c>
      <c r="O260" s="212"/>
      <c r="P260" s="183"/>
    </row>
    <row r="261" spans="1:16" s="31" customFormat="1" ht="39.950000000000003" customHeight="1" outlineLevel="2" x14ac:dyDescent="0.25">
      <c r="A261" s="176" t="s">
        <v>112</v>
      </c>
      <c r="B261" s="88"/>
      <c r="C261" s="296"/>
      <c r="D261" s="145" t="s">
        <v>244</v>
      </c>
      <c r="E261" s="80" t="s">
        <v>7</v>
      </c>
      <c r="F261" s="81">
        <f>F260</f>
        <v>145.72</v>
      </c>
      <c r="G261" s="82"/>
      <c r="H261" s="143"/>
      <c r="I261" s="144"/>
      <c r="J261" s="144"/>
      <c r="K261" s="292">
        <f t="shared" si="132"/>
        <v>0</v>
      </c>
      <c r="L261" s="84">
        <f t="shared" si="133"/>
        <v>0</v>
      </c>
      <c r="M261" s="85">
        <f t="shared" si="134"/>
        <v>0</v>
      </c>
      <c r="N261" s="83">
        <f t="shared" si="135"/>
        <v>0</v>
      </c>
      <c r="O261" s="209"/>
      <c r="P261" s="183"/>
    </row>
    <row r="262" spans="1:16" s="31" customFormat="1" ht="55.5" customHeight="1" outlineLevel="2" x14ac:dyDescent="0.25">
      <c r="A262" s="176" t="s">
        <v>113</v>
      </c>
      <c r="B262" s="88"/>
      <c r="C262" s="297"/>
      <c r="D262" s="145" t="s">
        <v>349</v>
      </c>
      <c r="E262" s="80" t="s">
        <v>7</v>
      </c>
      <c r="F262" s="81">
        <f>F260</f>
        <v>145.72</v>
      </c>
      <c r="G262" s="82"/>
      <c r="H262" s="143"/>
      <c r="I262" s="144"/>
      <c r="J262" s="144"/>
      <c r="K262" s="292">
        <f t="shared" ref="K262" si="140">H262+I262</f>
        <v>0</v>
      </c>
      <c r="L262" s="84">
        <f t="shared" ref="L262" si="141">H262*F262</f>
        <v>0</v>
      </c>
      <c r="M262" s="85">
        <f t="shared" ref="M262" si="142">I262*F262</f>
        <v>0</v>
      </c>
      <c r="N262" s="83">
        <f t="shared" ref="N262" si="143">M262+L262</f>
        <v>0</v>
      </c>
      <c r="O262" s="284" t="s">
        <v>460</v>
      </c>
      <c r="P262" s="183"/>
    </row>
    <row r="263" spans="1:16" s="31" customFormat="1" ht="51" customHeight="1" outlineLevel="2" x14ac:dyDescent="0.25">
      <c r="A263" s="176" t="s">
        <v>114</v>
      </c>
      <c r="B263" s="88"/>
      <c r="C263" s="295" t="s">
        <v>342</v>
      </c>
      <c r="D263" s="266" t="s">
        <v>385</v>
      </c>
      <c r="E263" s="80" t="s">
        <v>7</v>
      </c>
      <c r="F263" s="81">
        <v>49.8</v>
      </c>
      <c r="G263" s="285"/>
      <c r="H263" s="143"/>
      <c r="I263" s="144">
        <f>0*G263</f>
        <v>0</v>
      </c>
      <c r="J263" s="144"/>
      <c r="K263" s="292">
        <f t="shared" si="132"/>
        <v>0</v>
      </c>
      <c r="L263" s="286">
        <f>(H263+I263)*F263</f>
        <v>0</v>
      </c>
      <c r="M263" s="85">
        <f>J263*F263</f>
        <v>0</v>
      </c>
      <c r="N263" s="83">
        <f>M263+L263</f>
        <v>0</v>
      </c>
      <c r="O263" s="284" t="s">
        <v>460</v>
      </c>
      <c r="P263" s="183"/>
    </row>
    <row r="264" spans="1:16" s="31" customFormat="1" ht="39.950000000000003" customHeight="1" outlineLevel="2" x14ac:dyDescent="0.25">
      <c r="A264" s="176" t="s">
        <v>115</v>
      </c>
      <c r="B264" s="88"/>
      <c r="C264" s="296"/>
      <c r="D264" s="145" t="s">
        <v>27</v>
      </c>
      <c r="E264" s="80" t="s">
        <v>7</v>
      </c>
      <c r="F264" s="81">
        <f>F263</f>
        <v>49.8</v>
      </c>
      <c r="G264" s="82"/>
      <c r="H264" s="143"/>
      <c r="I264" s="144"/>
      <c r="J264" s="144"/>
      <c r="K264" s="292">
        <f t="shared" si="132"/>
        <v>0</v>
      </c>
      <c r="L264" s="84">
        <f t="shared" si="133"/>
        <v>0</v>
      </c>
      <c r="M264" s="85">
        <f t="shared" si="134"/>
        <v>0</v>
      </c>
      <c r="N264" s="83">
        <f t="shared" si="135"/>
        <v>0</v>
      </c>
      <c r="O264" s="209"/>
      <c r="P264" s="183"/>
    </row>
    <row r="265" spans="1:16" s="31" customFormat="1" ht="39.950000000000003" customHeight="1" outlineLevel="2" x14ac:dyDescent="0.25">
      <c r="A265" s="176" t="s">
        <v>116</v>
      </c>
      <c r="B265" s="88"/>
      <c r="C265" s="296"/>
      <c r="D265" s="145" t="s">
        <v>242</v>
      </c>
      <c r="E265" s="80" t="s">
        <v>7</v>
      </c>
      <c r="F265" s="81">
        <f>F263</f>
        <v>49.8</v>
      </c>
      <c r="G265" s="82"/>
      <c r="H265" s="143"/>
      <c r="I265" s="144"/>
      <c r="J265" s="144"/>
      <c r="K265" s="292">
        <f t="shared" si="132"/>
        <v>0</v>
      </c>
      <c r="L265" s="84">
        <f t="shared" si="133"/>
        <v>0</v>
      </c>
      <c r="M265" s="85">
        <f t="shared" si="134"/>
        <v>0</v>
      </c>
      <c r="N265" s="83">
        <f t="shared" si="135"/>
        <v>0</v>
      </c>
      <c r="O265" s="209"/>
      <c r="P265" s="183"/>
    </row>
    <row r="266" spans="1:16" s="31" customFormat="1" ht="54.75" customHeight="1" outlineLevel="2" x14ac:dyDescent="0.25">
      <c r="A266" s="176" t="s">
        <v>117</v>
      </c>
      <c r="B266" s="88"/>
      <c r="C266" s="297"/>
      <c r="D266" s="145" t="s">
        <v>349</v>
      </c>
      <c r="E266" s="80" t="s">
        <v>7</v>
      </c>
      <c r="F266" s="81">
        <f>F263</f>
        <v>49.8</v>
      </c>
      <c r="G266" s="82"/>
      <c r="H266" s="143"/>
      <c r="I266" s="144"/>
      <c r="J266" s="144"/>
      <c r="K266" s="292">
        <f t="shared" ref="K266" si="144">H266+I266</f>
        <v>0</v>
      </c>
      <c r="L266" s="84">
        <f t="shared" ref="L266" si="145">H266*F266</f>
        <v>0</v>
      </c>
      <c r="M266" s="85">
        <f t="shared" ref="M266" si="146">I266*F266</f>
        <v>0</v>
      </c>
      <c r="N266" s="83">
        <f t="shared" ref="N266" si="147">M266+L266</f>
        <v>0</v>
      </c>
      <c r="O266" s="284" t="s">
        <v>460</v>
      </c>
      <c r="P266" s="183"/>
    </row>
    <row r="267" spans="1:16" s="31" customFormat="1" ht="64.5" customHeight="1" outlineLevel="2" x14ac:dyDescent="0.25">
      <c r="A267" s="176" t="s">
        <v>118</v>
      </c>
      <c r="B267" s="88"/>
      <c r="C267" s="295" t="s">
        <v>343</v>
      </c>
      <c r="D267" s="266" t="s">
        <v>386</v>
      </c>
      <c r="E267" s="107" t="s">
        <v>7</v>
      </c>
      <c r="F267" s="81">
        <v>1.49</v>
      </c>
      <c r="G267" s="285"/>
      <c r="H267" s="143"/>
      <c r="I267" s="144">
        <f>0*G267</f>
        <v>0</v>
      </c>
      <c r="J267" s="144"/>
      <c r="K267" s="292">
        <f t="shared" si="132"/>
        <v>0</v>
      </c>
      <c r="L267" s="286">
        <f>(H267+I267)*F267</f>
        <v>0</v>
      </c>
      <c r="M267" s="85">
        <f>J267*F267</f>
        <v>0</v>
      </c>
      <c r="N267" s="83">
        <f>M267+L267</f>
        <v>0</v>
      </c>
      <c r="O267" s="230" t="s">
        <v>470</v>
      </c>
      <c r="P267" s="183"/>
    </row>
    <row r="268" spans="1:16" s="31" customFormat="1" ht="48.75" customHeight="1" outlineLevel="2" x14ac:dyDescent="0.25">
      <c r="A268" s="176" t="s">
        <v>119</v>
      </c>
      <c r="B268" s="88"/>
      <c r="C268" s="296"/>
      <c r="D268" s="266" t="s">
        <v>385</v>
      </c>
      <c r="E268" s="80" t="s">
        <v>7</v>
      </c>
      <c r="F268" s="81">
        <v>39.47</v>
      </c>
      <c r="G268" s="285"/>
      <c r="H268" s="143"/>
      <c r="I268" s="144">
        <f>0*G268</f>
        <v>0</v>
      </c>
      <c r="J268" s="144"/>
      <c r="K268" s="292">
        <f t="shared" si="132"/>
        <v>0</v>
      </c>
      <c r="L268" s="286">
        <f>(H268+I268)*F268</f>
        <v>0</v>
      </c>
      <c r="M268" s="85">
        <f>J268*F268</f>
        <v>0</v>
      </c>
      <c r="N268" s="83">
        <f>M268+L268</f>
        <v>0</v>
      </c>
      <c r="O268" s="284" t="s">
        <v>460</v>
      </c>
      <c r="P268" s="183"/>
    </row>
    <row r="269" spans="1:16" s="31" customFormat="1" ht="39.950000000000003" customHeight="1" outlineLevel="2" x14ac:dyDescent="0.25">
      <c r="A269" s="176" t="s">
        <v>120</v>
      </c>
      <c r="B269" s="88"/>
      <c r="C269" s="296"/>
      <c r="D269" s="145" t="s">
        <v>242</v>
      </c>
      <c r="E269" s="80" t="s">
        <v>7</v>
      </c>
      <c r="F269" s="81">
        <f>F268</f>
        <v>39.47</v>
      </c>
      <c r="G269" s="82"/>
      <c r="H269" s="143"/>
      <c r="I269" s="144"/>
      <c r="J269" s="144"/>
      <c r="K269" s="292">
        <f t="shared" si="132"/>
        <v>0</v>
      </c>
      <c r="L269" s="84">
        <f t="shared" si="133"/>
        <v>0</v>
      </c>
      <c r="M269" s="85">
        <f t="shared" si="134"/>
        <v>0</v>
      </c>
      <c r="N269" s="83">
        <f t="shared" si="135"/>
        <v>0</v>
      </c>
      <c r="O269" s="209"/>
      <c r="P269" s="183"/>
    </row>
    <row r="270" spans="1:16" s="31" customFormat="1" ht="39.950000000000003" customHeight="1" outlineLevel="2" x14ac:dyDescent="0.25">
      <c r="A270" s="176" t="s">
        <v>121</v>
      </c>
      <c r="B270" s="88"/>
      <c r="C270" s="297"/>
      <c r="D270" s="145" t="s">
        <v>349</v>
      </c>
      <c r="E270" s="80" t="s">
        <v>7</v>
      </c>
      <c r="F270" s="81">
        <f>F268</f>
        <v>39.47</v>
      </c>
      <c r="G270" s="82"/>
      <c r="H270" s="143"/>
      <c r="I270" s="144"/>
      <c r="J270" s="144"/>
      <c r="K270" s="292">
        <f t="shared" ref="K270" si="148">H270+I270</f>
        <v>0</v>
      </c>
      <c r="L270" s="84">
        <f t="shared" ref="L270" si="149">H270*F270</f>
        <v>0</v>
      </c>
      <c r="M270" s="85">
        <f t="shared" ref="M270" si="150">I270*F270</f>
        <v>0</v>
      </c>
      <c r="N270" s="83">
        <f t="shared" ref="N270" si="151">M270+L270</f>
        <v>0</v>
      </c>
      <c r="O270" s="284"/>
      <c r="P270" s="183"/>
    </row>
    <row r="271" spans="1:16" s="31" customFormat="1" ht="39.950000000000003" customHeight="1" outlineLevel="2" x14ac:dyDescent="0.25">
      <c r="A271" s="176" t="s">
        <v>122</v>
      </c>
      <c r="B271" s="88"/>
      <c r="C271" s="295" t="s">
        <v>344</v>
      </c>
      <c r="D271" s="179" t="s">
        <v>49</v>
      </c>
      <c r="E271" s="107" t="s">
        <v>18</v>
      </c>
      <c r="F271" s="81">
        <v>60.12</v>
      </c>
      <c r="G271" s="82"/>
      <c r="H271" s="143"/>
      <c r="I271" s="144"/>
      <c r="J271" s="144"/>
      <c r="K271" s="292">
        <f t="shared" si="132"/>
        <v>0</v>
      </c>
      <c r="L271" s="84">
        <f t="shared" si="133"/>
        <v>0</v>
      </c>
      <c r="M271" s="85">
        <f t="shared" si="134"/>
        <v>0</v>
      </c>
      <c r="N271" s="83">
        <f t="shared" si="135"/>
        <v>0</v>
      </c>
      <c r="O271" s="209"/>
      <c r="P271" s="183"/>
    </row>
    <row r="272" spans="1:16" s="31" customFormat="1" ht="39.950000000000003" customHeight="1" outlineLevel="2" x14ac:dyDescent="0.25">
      <c r="A272" s="176" t="s">
        <v>123</v>
      </c>
      <c r="B272" s="88"/>
      <c r="C272" s="296"/>
      <c r="D272" s="179" t="s">
        <v>50</v>
      </c>
      <c r="E272" s="80" t="s">
        <v>7</v>
      </c>
      <c r="F272" s="81">
        <v>89.99</v>
      </c>
      <c r="G272" s="82"/>
      <c r="H272" s="143"/>
      <c r="I272" s="144"/>
      <c r="J272" s="144"/>
      <c r="K272" s="292">
        <f t="shared" si="132"/>
        <v>0</v>
      </c>
      <c r="L272" s="84">
        <f t="shared" si="133"/>
        <v>0</v>
      </c>
      <c r="M272" s="85">
        <f t="shared" si="134"/>
        <v>0</v>
      </c>
      <c r="N272" s="83">
        <f t="shared" si="135"/>
        <v>0</v>
      </c>
      <c r="O272" s="209"/>
      <c r="P272" s="183"/>
    </row>
    <row r="273" spans="1:16" s="31" customFormat="1" ht="52.5" customHeight="1" outlineLevel="2" x14ac:dyDescent="0.25">
      <c r="A273" s="176" t="s">
        <v>124</v>
      </c>
      <c r="B273" s="88"/>
      <c r="C273" s="296"/>
      <c r="D273" s="147" t="s">
        <v>243</v>
      </c>
      <c r="E273" s="80" t="s">
        <v>7</v>
      </c>
      <c r="F273" s="81">
        <f>F272</f>
        <v>89.99</v>
      </c>
      <c r="G273" s="82"/>
      <c r="H273" s="143"/>
      <c r="I273" s="144"/>
      <c r="J273" s="144"/>
      <c r="K273" s="292">
        <f t="shared" si="132"/>
        <v>0</v>
      </c>
      <c r="L273" s="84">
        <f t="shared" si="133"/>
        <v>0</v>
      </c>
      <c r="M273" s="85">
        <f t="shared" si="134"/>
        <v>0</v>
      </c>
      <c r="N273" s="83">
        <f t="shared" si="135"/>
        <v>0</v>
      </c>
      <c r="O273" s="209"/>
      <c r="P273" s="183"/>
    </row>
    <row r="274" spans="1:16" s="31" customFormat="1" ht="39.75" customHeight="1" outlineLevel="2" x14ac:dyDescent="0.25">
      <c r="A274" s="176" t="s">
        <v>125</v>
      </c>
      <c r="B274" s="88"/>
      <c r="C274" s="297"/>
      <c r="D274" s="145" t="s">
        <v>349</v>
      </c>
      <c r="E274" s="80" t="s">
        <v>7</v>
      </c>
      <c r="F274" s="81">
        <f>F272</f>
        <v>89.99</v>
      </c>
      <c r="G274" s="82"/>
      <c r="H274" s="143"/>
      <c r="I274" s="144"/>
      <c r="J274" s="144"/>
      <c r="K274" s="292">
        <f t="shared" ref="K274" si="152">H274+I274</f>
        <v>0</v>
      </c>
      <c r="L274" s="84">
        <f t="shared" ref="L274" si="153">H274*F274</f>
        <v>0</v>
      </c>
      <c r="M274" s="85">
        <f t="shared" ref="M274" si="154">I274*F274</f>
        <v>0</v>
      </c>
      <c r="N274" s="83">
        <f t="shared" ref="N274" si="155">M274+L274</f>
        <v>0</v>
      </c>
      <c r="O274" s="284"/>
      <c r="P274" s="183"/>
    </row>
    <row r="275" spans="1:16" s="31" customFormat="1" ht="39.950000000000003" customHeight="1" outlineLevel="2" x14ac:dyDescent="0.25">
      <c r="A275" s="176" t="s">
        <v>265</v>
      </c>
      <c r="B275" s="88"/>
      <c r="C275" s="295" t="s">
        <v>345</v>
      </c>
      <c r="D275" s="179" t="s">
        <v>49</v>
      </c>
      <c r="E275" s="107" t="s">
        <v>18</v>
      </c>
      <c r="F275" s="81">
        <v>375.84</v>
      </c>
      <c r="G275" s="149"/>
      <c r="H275" s="143"/>
      <c r="I275" s="144"/>
      <c r="J275" s="144"/>
      <c r="K275" s="292">
        <f t="shared" si="132"/>
        <v>0</v>
      </c>
      <c r="L275" s="84">
        <f t="shared" si="133"/>
        <v>0</v>
      </c>
      <c r="M275" s="85">
        <f t="shared" si="134"/>
        <v>0</v>
      </c>
      <c r="N275" s="83">
        <f t="shared" si="135"/>
        <v>0</v>
      </c>
      <c r="O275" s="155"/>
      <c r="P275" s="183"/>
    </row>
    <row r="276" spans="1:16" s="31" customFormat="1" ht="39.950000000000003" customHeight="1" outlineLevel="2" x14ac:dyDescent="0.25">
      <c r="A276" s="176" t="s">
        <v>266</v>
      </c>
      <c r="B276" s="88"/>
      <c r="C276" s="296"/>
      <c r="D276" s="179" t="s">
        <v>251</v>
      </c>
      <c r="E276" s="107" t="s">
        <v>7</v>
      </c>
      <c r="F276" s="81">
        <v>501.38</v>
      </c>
      <c r="G276" s="149"/>
      <c r="H276" s="143"/>
      <c r="I276" s="144"/>
      <c r="J276" s="144"/>
      <c r="K276" s="292">
        <f t="shared" si="132"/>
        <v>0</v>
      </c>
      <c r="L276" s="84">
        <f t="shared" si="133"/>
        <v>0</v>
      </c>
      <c r="M276" s="85">
        <f t="shared" si="134"/>
        <v>0</v>
      </c>
      <c r="N276" s="83">
        <f t="shared" si="135"/>
        <v>0</v>
      </c>
      <c r="O276" s="155"/>
      <c r="P276" s="183"/>
    </row>
    <row r="277" spans="1:16" s="31" customFormat="1" ht="39.950000000000003" customHeight="1" outlineLevel="2" x14ac:dyDescent="0.25">
      <c r="A277" s="176" t="s">
        <v>267</v>
      </c>
      <c r="B277" s="88"/>
      <c r="C277" s="296"/>
      <c r="D277" s="145" t="s">
        <v>242</v>
      </c>
      <c r="E277" s="107" t="s">
        <v>7</v>
      </c>
      <c r="F277" s="81">
        <f>F276</f>
        <v>501.38</v>
      </c>
      <c r="G277" s="149"/>
      <c r="H277" s="143"/>
      <c r="I277" s="144"/>
      <c r="J277" s="144"/>
      <c r="K277" s="292">
        <f t="shared" si="132"/>
        <v>0</v>
      </c>
      <c r="L277" s="84">
        <f t="shared" si="133"/>
        <v>0</v>
      </c>
      <c r="M277" s="85">
        <f t="shared" si="134"/>
        <v>0</v>
      </c>
      <c r="N277" s="83">
        <f t="shared" si="135"/>
        <v>0</v>
      </c>
      <c r="O277" s="155"/>
      <c r="P277" s="183"/>
    </row>
    <row r="278" spans="1:16" s="31" customFormat="1" ht="39.950000000000003" customHeight="1" outlineLevel="2" x14ac:dyDescent="0.25">
      <c r="A278" s="176" t="s">
        <v>268</v>
      </c>
      <c r="B278" s="88"/>
      <c r="C278" s="297"/>
      <c r="D278" s="145" t="s">
        <v>349</v>
      </c>
      <c r="E278" s="107" t="s">
        <v>7</v>
      </c>
      <c r="F278" s="81">
        <f>F276</f>
        <v>501.38</v>
      </c>
      <c r="G278" s="82"/>
      <c r="H278" s="143"/>
      <c r="I278" s="144"/>
      <c r="J278" s="144"/>
      <c r="K278" s="292">
        <f t="shared" si="132"/>
        <v>0</v>
      </c>
      <c r="L278" s="84">
        <f t="shared" si="133"/>
        <v>0</v>
      </c>
      <c r="M278" s="85">
        <f t="shared" si="134"/>
        <v>0</v>
      </c>
      <c r="N278" s="83">
        <f t="shared" si="135"/>
        <v>0</v>
      </c>
      <c r="O278" s="155"/>
      <c r="P278" s="183"/>
    </row>
    <row r="279" spans="1:16" s="31" customFormat="1" ht="39.950000000000003" customHeight="1" outlineLevel="2" x14ac:dyDescent="0.25">
      <c r="A279" s="176" t="s">
        <v>269</v>
      </c>
      <c r="B279" s="88"/>
      <c r="C279" s="295" t="s">
        <v>346</v>
      </c>
      <c r="D279" s="179" t="s">
        <v>49</v>
      </c>
      <c r="E279" s="107" t="s">
        <v>18</v>
      </c>
      <c r="F279" s="81">
        <v>106.96</v>
      </c>
      <c r="G279" s="149"/>
      <c r="H279" s="143"/>
      <c r="I279" s="144"/>
      <c r="J279" s="144"/>
      <c r="K279" s="292">
        <f t="shared" si="132"/>
        <v>0</v>
      </c>
      <c r="L279" s="84">
        <f t="shared" si="133"/>
        <v>0</v>
      </c>
      <c r="M279" s="85">
        <f t="shared" si="134"/>
        <v>0</v>
      </c>
      <c r="N279" s="83">
        <f t="shared" si="135"/>
        <v>0</v>
      </c>
      <c r="O279" s="155"/>
      <c r="P279" s="183"/>
    </row>
    <row r="280" spans="1:16" s="31" customFormat="1" ht="39.950000000000003" customHeight="1" outlineLevel="2" x14ac:dyDescent="0.25">
      <c r="A280" s="176" t="s">
        <v>270</v>
      </c>
      <c r="B280" s="88"/>
      <c r="C280" s="296"/>
      <c r="D280" s="179" t="s">
        <v>250</v>
      </c>
      <c r="E280" s="107" t="s">
        <v>7</v>
      </c>
      <c r="F280" s="81">
        <v>98.25</v>
      </c>
      <c r="G280" s="149"/>
      <c r="H280" s="143"/>
      <c r="I280" s="144"/>
      <c r="J280" s="144"/>
      <c r="K280" s="292">
        <f t="shared" si="132"/>
        <v>0</v>
      </c>
      <c r="L280" s="84">
        <f t="shared" si="133"/>
        <v>0</v>
      </c>
      <c r="M280" s="85">
        <f t="shared" si="134"/>
        <v>0</v>
      </c>
      <c r="N280" s="83">
        <f t="shared" si="135"/>
        <v>0</v>
      </c>
      <c r="O280" s="155"/>
      <c r="P280" s="183"/>
    </row>
    <row r="281" spans="1:16" s="31" customFormat="1" ht="39.950000000000003" customHeight="1" outlineLevel="2" x14ac:dyDescent="0.25">
      <c r="A281" s="176" t="s">
        <v>271</v>
      </c>
      <c r="B281" s="88"/>
      <c r="C281" s="296"/>
      <c r="D281" s="145" t="s">
        <v>242</v>
      </c>
      <c r="E281" s="107" t="s">
        <v>7</v>
      </c>
      <c r="F281" s="81">
        <f>F280</f>
        <v>98.25</v>
      </c>
      <c r="G281" s="149"/>
      <c r="H281" s="143"/>
      <c r="I281" s="144"/>
      <c r="J281" s="144"/>
      <c r="K281" s="292">
        <f t="shared" si="132"/>
        <v>0</v>
      </c>
      <c r="L281" s="84">
        <f t="shared" si="133"/>
        <v>0</v>
      </c>
      <c r="M281" s="85">
        <f t="shared" si="134"/>
        <v>0</v>
      </c>
      <c r="N281" s="83">
        <f t="shared" si="135"/>
        <v>0</v>
      </c>
      <c r="O281" s="155"/>
      <c r="P281" s="183"/>
    </row>
    <row r="282" spans="1:16" s="31" customFormat="1" ht="39.950000000000003" customHeight="1" outlineLevel="2" x14ac:dyDescent="0.25">
      <c r="A282" s="176" t="s">
        <v>272</v>
      </c>
      <c r="B282" s="88"/>
      <c r="C282" s="297"/>
      <c r="D282" s="145" t="s">
        <v>349</v>
      </c>
      <c r="E282" s="107" t="s">
        <v>7</v>
      </c>
      <c r="F282" s="81">
        <f>F280</f>
        <v>98.25</v>
      </c>
      <c r="G282" s="82"/>
      <c r="H282" s="143"/>
      <c r="I282" s="144"/>
      <c r="J282" s="144"/>
      <c r="K282" s="292">
        <f t="shared" si="132"/>
        <v>0</v>
      </c>
      <c r="L282" s="84">
        <f t="shared" si="133"/>
        <v>0</v>
      </c>
      <c r="M282" s="85">
        <f t="shared" si="134"/>
        <v>0</v>
      </c>
      <c r="N282" s="83">
        <f t="shared" si="135"/>
        <v>0</v>
      </c>
      <c r="O282" s="155"/>
      <c r="P282" s="183"/>
    </row>
    <row r="283" spans="1:16" s="31" customFormat="1" ht="39.950000000000003" customHeight="1" outlineLevel="2" x14ac:dyDescent="0.25">
      <c r="A283" s="176" t="s">
        <v>273</v>
      </c>
      <c r="B283" s="88"/>
      <c r="C283" s="295" t="s">
        <v>347</v>
      </c>
      <c r="D283" s="145" t="s">
        <v>36</v>
      </c>
      <c r="E283" s="107" t="s">
        <v>7</v>
      </c>
      <c r="F283" s="81">
        <v>16.07</v>
      </c>
      <c r="G283" s="149"/>
      <c r="H283" s="143"/>
      <c r="I283" s="144"/>
      <c r="J283" s="144"/>
      <c r="K283" s="292">
        <f t="shared" si="132"/>
        <v>0</v>
      </c>
      <c r="L283" s="84">
        <f t="shared" si="133"/>
        <v>0</v>
      </c>
      <c r="M283" s="85">
        <f t="shared" si="134"/>
        <v>0</v>
      </c>
      <c r="N283" s="83">
        <f t="shared" si="135"/>
        <v>0</v>
      </c>
      <c r="O283" s="209"/>
      <c r="P283" s="183"/>
    </row>
    <row r="284" spans="1:16" s="31" customFormat="1" ht="39.950000000000003" customHeight="1" outlineLevel="2" x14ac:dyDescent="0.25">
      <c r="A284" s="176" t="s">
        <v>274</v>
      </c>
      <c r="B284" s="88"/>
      <c r="C284" s="296"/>
      <c r="D284" s="145" t="s">
        <v>241</v>
      </c>
      <c r="E284" s="107" t="s">
        <v>7</v>
      </c>
      <c r="F284" s="175">
        <f>F283</f>
        <v>16.07</v>
      </c>
      <c r="G284" s="157"/>
      <c r="H284" s="180"/>
      <c r="I284" s="181"/>
      <c r="J284" s="181"/>
      <c r="K284" s="292">
        <f t="shared" si="132"/>
        <v>0</v>
      </c>
      <c r="L284" s="84">
        <f t="shared" si="133"/>
        <v>0</v>
      </c>
      <c r="M284" s="85">
        <f t="shared" si="134"/>
        <v>0</v>
      </c>
      <c r="N284" s="83">
        <f t="shared" si="135"/>
        <v>0</v>
      </c>
      <c r="O284" s="210"/>
      <c r="P284" s="183"/>
    </row>
    <row r="285" spans="1:16" s="31" customFormat="1" ht="39.950000000000003" customHeight="1" outlineLevel="2" x14ac:dyDescent="0.25">
      <c r="A285" s="176" t="s">
        <v>275</v>
      </c>
      <c r="B285" s="88"/>
      <c r="C285" s="297"/>
      <c r="D285" s="145" t="s">
        <v>350</v>
      </c>
      <c r="E285" s="107" t="s">
        <v>7</v>
      </c>
      <c r="F285" s="175">
        <f>F283</f>
        <v>16.07</v>
      </c>
      <c r="G285" s="157"/>
      <c r="H285" s="180"/>
      <c r="I285" s="181"/>
      <c r="J285" s="181"/>
      <c r="K285" s="292">
        <f t="shared" si="132"/>
        <v>0</v>
      </c>
      <c r="L285" s="84">
        <f t="shared" si="133"/>
        <v>0</v>
      </c>
      <c r="M285" s="85">
        <f t="shared" si="134"/>
        <v>0</v>
      </c>
      <c r="N285" s="83">
        <f t="shared" si="135"/>
        <v>0</v>
      </c>
      <c r="O285" s="210"/>
      <c r="P285" s="183"/>
    </row>
    <row r="286" spans="1:16" s="31" customFormat="1" ht="30" customHeight="1" outlineLevel="1" x14ac:dyDescent="0.25">
      <c r="A286" s="177" t="s">
        <v>126</v>
      </c>
      <c r="B286" s="87"/>
      <c r="C286" s="89" t="s">
        <v>37</v>
      </c>
      <c r="D286" s="128"/>
      <c r="E286" s="129"/>
      <c r="F286" s="130"/>
      <c r="G286" s="131"/>
      <c r="H286" s="132"/>
      <c r="I286" s="133"/>
      <c r="J286" s="133"/>
      <c r="K286" s="134"/>
      <c r="L286" s="135"/>
      <c r="M286" s="136"/>
      <c r="N286" s="137"/>
      <c r="O286" s="138"/>
      <c r="P286" s="183"/>
    </row>
    <row r="287" spans="1:16" s="31" customFormat="1" ht="39.75" customHeight="1" outlineLevel="1" x14ac:dyDescent="0.25">
      <c r="A287" s="176" t="s">
        <v>127</v>
      </c>
      <c r="B287" s="167"/>
      <c r="C287" s="295" t="s">
        <v>253</v>
      </c>
      <c r="D287" s="266" t="s">
        <v>386</v>
      </c>
      <c r="E287" s="107" t="s">
        <v>7</v>
      </c>
      <c r="F287" s="81">
        <v>13.25</v>
      </c>
      <c r="G287" s="285"/>
      <c r="H287" s="143"/>
      <c r="I287" s="144">
        <f>0*G287</f>
        <v>0</v>
      </c>
      <c r="J287" s="144"/>
      <c r="K287" s="292">
        <f t="shared" ref="K287:K288" si="156">H287+I287</f>
        <v>0</v>
      </c>
      <c r="L287" s="286">
        <f>(H287+I287)*F287</f>
        <v>0</v>
      </c>
      <c r="M287" s="85">
        <f>J287*F287</f>
        <v>0</v>
      </c>
      <c r="N287" s="83">
        <f>M287+L287</f>
        <v>0</v>
      </c>
      <c r="O287" s="307" t="s">
        <v>469</v>
      </c>
      <c r="P287" s="183"/>
    </row>
    <row r="288" spans="1:16" s="31" customFormat="1" ht="39.75" customHeight="1" outlineLevel="1" x14ac:dyDescent="0.25">
      <c r="A288" s="176" t="s">
        <v>128</v>
      </c>
      <c r="B288" s="167"/>
      <c r="C288" s="296"/>
      <c r="D288" s="266" t="s">
        <v>385</v>
      </c>
      <c r="E288" s="107" t="s">
        <v>7</v>
      </c>
      <c r="F288" s="81">
        <v>113.36</v>
      </c>
      <c r="G288" s="285"/>
      <c r="H288" s="143"/>
      <c r="I288" s="144">
        <f>0*G288</f>
        <v>0</v>
      </c>
      <c r="J288" s="144"/>
      <c r="K288" s="292">
        <f t="shared" si="156"/>
        <v>0</v>
      </c>
      <c r="L288" s="286">
        <f>(H288+I288)*F288</f>
        <v>0</v>
      </c>
      <c r="M288" s="85">
        <f>J288*F288</f>
        <v>0</v>
      </c>
      <c r="N288" s="83">
        <f>M288+L288</f>
        <v>0</v>
      </c>
      <c r="O288" s="308"/>
      <c r="P288" s="183"/>
    </row>
    <row r="289" spans="1:17" s="31" customFormat="1" ht="39.75" customHeight="1" outlineLevel="1" x14ac:dyDescent="0.25">
      <c r="A289" s="176" t="s">
        <v>129</v>
      </c>
      <c r="B289" s="167"/>
      <c r="C289" s="296"/>
      <c r="D289" s="147" t="s">
        <v>242</v>
      </c>
      <c r="E289" s="107" t="s">
        <v>7</v>
      </c>
      <c r="F289" s="81">
        <f>F288</f>
        <v>113.36</v>
      </c>
      <c r="G289" s="173"/>
      <c r="H289" s="143"/>
      <c r="I289" s="144"/>
      <c r="J289" s="144"/>
      <c r="K289" s="292">
        <f t="shared" ref="K289:K298" si="157">H289+I289</f>
        <v>0</v>
      </c>
      <c r="L289" s="84">
        <f t="shared" ref="L289:L290" si="158">H289*F289</f>
        <v>0</v>
      </c>
      <c r="M289" s="85">
        <f t="shared" ref="M289:M298" si="159">I289*F289</f>
        <v>0</v>
      </c>
      <c r="N289" s="83">
        <f t="shared" ref="N289:N298" si="160">M289+L289</f>
        <v>0</v>
      </c>
      <c r="O289" s="308"/>
      <c r="P289" s="183"/>
    </row>
    <row r="290" spans="1:17" s="31" customFormat="1" ht="39.75" customHeight="1" outlineLevel="1" x14ac:dyDescent="0.25">
      <c r="A290" s="176" t="s">
        <v>130</v>
      </c>
      <c r="B290" s="167"/>
      <c r="C290" s="296"/>
      <c r="D290" s="145" t="s">
        <v>249</v>
      </c>
      <c r="E290" s="107" t="s">
        <v>7</v>
      </c>
      <c r="F290" s="81">
        <f>F288</f>
        <v>113.36</v>
      </c>
      <c r="G290" s="173"/>
      <c r="H290" s="143"/>
      <c r="I290" s="144"/>
      <c r="J290" s="144"/>
      <c r="K290" s="292">
        <f t="shared" si="157"/>
        <v>0</v>
      </c>
      <c r="L290" s="84">
        <f t="shared" si="158"/>
        <v>0</v>
      </c>
      <c r="M290" s="85">
        <f t="shared" si="159"/>
        <v>0</v>
      </c>
      <c r="N290" s="83">
        <f t="shared" si="160"/>
        <v>0</v>
      </c>
      <c r="O290" s="309"/>
      <c r="P290" s="183"/>
    </row>
    <row r="291" spans="1:17" s="31" customFormat="1" ht="41.25" customHeight="1" outlineLevel="1" x14ac:dyDescent="0.25">
      <c r="A291" s="176" t="s">
        <v>131</v>
      </c>
      <c r="B291" s="167"/>
      <c r="C291" s="296"/>
      <c r="D291" s="266" t="s">
        <v>386</v>
      </c>
      <c r="E291" s="107" t="s">
        <v>7</v>
      </c>
      <c r="F291" s="81">
        <v>11.39</v>
      </c>
      <c r="G291" s="285"/>
      <c r="H291" s="143"/>
      <c r="I291" s="144">
        <f>0*G291</f>
        <v>0</v>
      </c>
      <c r="J291" s="144"/>
      <c r="K291" s="292">
        <f t="shared" si="157"/>
        <v>0</v>
      </c>
      <c r="L291" s="286">
        <f>(H291+I291)*F291</f>
        <v>0</v>
      </c>
      <c r="M291" s="85">
        <f>J291*F291</f>
        <v>0</v>
      </c>
      <c r="N291" s="83">
        <f>M291+L291</f>
        <v>0</v>
      </c>
      <c r="O291" s="307" t="s">
        <v>468</v>
      </c>
      <c r="P291" s="183"/>
    </row>
    <row r="292" spans="1:17" s="31" customFormat="1" ht="41.25" customHeight="1" outlineLevel="1" x14ac:dyDescent="0.25">
      <c r="A292" s="176" t="s">
        <v>132</v>
      </c>
      <c r="B292" s="167"/>
      <c r="C292" s="296"/>
      <c r="D292" s="266" t="s">
        <v>385</v>
      </c>
      <c r="E292" s="107" t="s">
        <v>7</v>
      </c>
      <c r="F292" s="81">
        <v>69.73</v>
      </c>
      <c r="G292" s="285"/>
      <c r="H292" s="143"/>
      <c r="I292" s="144">
        <f>0*G292</f>
        <v>0</v>
      </c>
      <c r="J292" s="144"/>
      <c r="K292" s="292">
        <f t="shared" si="157"/>
        <v>0</v>
      </c>
      <c r="L292" s="286">
        <f>(H292+I292)*F292</f>
        <v>0</v>
      </c>
      <c r="M292" s="85">
        <f>J292*F292</f>
        <v>0</v>
      </c>
      <c r="N292" s="83">
        <f>M292+L292</f>
        <v>0</v>
      </c>
      <c r="O292" s="309"/>
      <c r="P292" s="183"/>
    </row>
    <row r="293" spans="1:17" s="31" customFormat="1" ht="45" customHeight="1" outlineLevel="1" x14ac:dyDescent="0.25">
      <c r="A293" s="176" t="s">
        <v>133</v>
      </c>
      <c r="B293" s="167"/>
      <c r="C293" s="296"/>
      <c r="D293" s="266" t="s">
        <v>386</v>
      </c>
      <c r="E293" s="107" t="s">
        <v>7</v>
      </c>
      <c r="F293" s="81">
        <v>4.5999999999999996</v>
      </c>
      <c r="G293" s="285"/>
      <c r="H293" s="143"/>
      <c r="I293" s="144">
        <f>0*G293</f>
        <v>0</v>
      </c>
      <c r="J293" s="144"/>
      <c r="K293" s="292">
        <f t="shared" si="157"/>
        <v>0</v>
      </c>
      <c r="L293" s="286">
        <f>(H293+I293)*F293</f>
        <v>0</v>
      </c>
      <c r="M293" s="85">
        <f>J293*F293</f>
        <v>0</v>
      </c>
      <c r="N293" s="83">
        <f>M293+L293</f>
        <v>0</v>
      </c>
      <c r="O293" s="307" t="s">
        <v>467</v>
      </c>
      <c r="P293" s="183"/>
    </row>
    <row r="294" spans="1:17" s="31" customFormat="1" ht="45" customHeight="1" outlineLevel="1" x14ac:dyDescent="0.25">
      <c r="A294" s="176" t="s">
        <v>134</v>
      </c>
      <c r="B294" s="167"/>
      <c r="C294" s="296"/>
      <c r="D294" s="266" t="s">
        <v>385</v>
      </c>
      <c r="E294" s="107" t="s">
        <v>7</v>
      </c>
      <c r="F294" s="81">
        <v>40.15</v>
      </c>
      <c r="G294" s="285"/>
      <c r="H294" s="143"/>
      <c r="I294" s="144">
        <f>0*G294</f>
        <v>0</v>
      </c>
      <c r="J294" s="144"/>
      <c r="K294" s="292">
        <f t="shared" si="157"/>
        <v>0</v>
      </c>
      <c r="L294" s="286">
        <f>(H294+I294)*F294</f>
        <v>0</v>
      </c>
      <c r="M294" s="85">
        <f>J294*F294</f>
        <v>0</v>
      </c>
      <c r="N294" s="83">
        <f>M294+L294</f>
        <v>0</v>
      </c>
      <c r="O294" s="308"/>
      <c r="P294" s="183"/>
    </row>
    <row r="295" spans="1:17" s="31" customFormat="1" ht="45" customHeight="1" outlineLevel="1" x14ac:dyDescent="0.25">
      <c r="A295" s="176" t="s">
        <v>135</v>
      </c>
      <c r="B295" s="167"/>
      <c r="C295" s="296"/>
      <c r="D295" s="145" t="s">
        <v>242</v>
      </c>
      <c r="E295" s="107" t="s">
        <v>7</v>
      </c>
      <c r="F295" s="81">
        <f>F294</f>
        <v>40.15</v>
      </c>
      <c r="G295" s="173"/>
      <c r="H295" s="143"/>
      <c r="I295" s="144"/>
      <c r="J295" s="144"/>
      <c r="K295" s="292">
        <f t="shared" si="157"/>
        <v>0</v>
      </c>
      <c r="L295" s="84">
        <f t="shared" ref="L295:L298" si="161">H295*F295</f>
        <v>0</v>
      </c>
      <c r="M295" s="85">
        <f t="shared" si="159"/>
        <v>0</v>
      </c>
      <c r="N295" s="83">
        <f t="shared" si="160"/>
        <v>0</v>
      </c>
      <c r="O295" s="308"/>
      <c r="P295" s="183"/>
    </row>
    <row r="296" spans="1:17" s="31" customFormat="1" ht="45" customHeight="1" outlineLevel="1" x14ac:dyDescent="0.25">
      <c r="A296" s="176" t="s">
        <v>136</v>
      </c>
      <c r="B296" s="167"/>
      <c r="C296" s="296"/>
      <c r="D296" s="145" t="s">
        <v>245</v>
      </c>
      <c r="E296" s="107" t="s">
        <v>7</v>
      </c>
      <c r="F296" s="81">
        <f>F294</f>
        <v>40.15</v>
      </c>
      <c r="G296" s="173"/>
      <c r="H296" s="143"/>
      <c r="I296" s="144"/>
      <c r="J296" s="144"/>
      <c r="K296" s="292">
        <f t="shared" si="157"/>
        <v>0</v>
      </c>
      <c r="L296" s="84">
        <f t="shared" si="161"/>
        <v>0</v>
      </c>
      <c r="M296" s="85">
        <f t="shared" si="159"/>
        <v>0</v>
      </c>
      <c r="N296" s="83">
        <f t="shared" si="160"/>
        <v>0</v>
      </c>
      <c r="O296" s="309"/>
      <c r="P296" s="183"/>
    </row>
    <row r="297" spans="1:17" s="31" customFormat="1" ht="45" customHeight="1" outlineLevel="1" x14ac:dyDescent="0.25">
      <c r="A297" s="176" t="s">
        <v>137</v>
      </c>
      <c r="B297" s="167"/>
      <c r="C297" s="296"/>
      <c r="D297" s="266" t="s">
        <v>386</v>
      </c>
      <c r="E297" s="107" t="s">
        <v>7</v>
      </c>
      <c r="F297" s="81">
        <v>7.72</v>
      </c>
      <c r="G297" s="285"/>
      <c r="H297" s="143"/>
      <c r="I297" s="144">
        <f>0*G297</f>
        <v>0</v>
      </c>
      <c r="J297" s="144"/>
      <c r="K297" s="292">
        <f t="shared" si="157"/>
        <v>0</v>
      </c>
      <c r="L297" s="286">
        <f>(H297+I297)*F297</f>
        <v>0</v>
      </c>
      <c r="M297" s="85">
        <f>J297*F297</f>
        <v>0</v>
      </c>
      <c r="N297" s="83">
        <f>M297+L297</f>
        <v>0</v>
      </c>
      <c r="O297" s="307" t="s">
        <v>466</v>
      </c>
      <c r="P297" s="183"/>
    </row>
    <row r="298" spans="1:17" s="31" customFormat="1" ht="51" customHeight="1" outlineLevel="1" x14ac:dyDescent="0.25">
      <c r="A298" s="176" t="s">
        <v>489</v>
      </c>
      <c r="B298" s="167"/>
      <c r="C298" s="297"/>
      <c r="D298" s="227" t="s">
        <v>57</v>
      </c>
      <c r="E298" s="107" t="s">
        <v>7</v>
      </c>
      <c r="F298" s="175">
        <v>78.290000000000006</v>
      </c>
      <c r="G298" s="173"/>
      <c r="H298" s="180"/>
      <c r="I298" s="181"/>
      <c r="J298" s="181"/>
      <c r="K298" s="292">
        <f t="shared" si="157"/>
        <v>0</v>
      </c>
      <c r="L298" s="84">
        <f t="shared" si="161"/>
        <v>0</v>
      </c>
      <c r="M298" s="85">
        <f t="shared" si="159"/>
        <v>0</v>
      </c>
      <c r="N298" s="83">
        <f t="shared" si="160"/>
        <v>0</v>
      </c>
      <c r="O298" s="309"/>
      <c r="P298" s="183"/>
    </row>
    <row r="299" spans="1:17" s="31" customFormat="1" ht="30" customHeight="1" x14ac:dyDescent="0.25">
      <c r="A299" s="139" t="s">
        <v>138</v>
      </c>
      <c r="B299" s="99"/>
      <c r="C299" s="118" t="s">
        <v>15</v>
      </c>
      <c r="D299" s="101"/>
      <c r="E299" s="108" t="s">
        <v>7</v>
      </c>
      <c r="F299" s="109">
        <f>F301+F304+F308+F313+F314+F317+F320+F323+F324+F327+F328+F333+F335+F338+F339+F342+F345+F348+F349+F353</f>
        <v>8340.2199999999993</v>
      </c>
      <c r="G299" s="110"/>
      <c r="H299" s="124"/>
      <c r="I299" s="125"/>
      <c r="J299" s="125"/>
      <c r="K299" s="159"/>
      <c r="L299" s="113">
        <f>SUM(L301:L355)</f>
        <v>0</v>
      </c>
      <c r="M299" s="116">
        <f>SUM(M301:M355)</f>
        <v>0</v>
      </c>
      <c r="N299" s="115">
        <f>L299+M299</f>
        <v>0</v>
      </c>
      <c r="O299" s="127"/>
      <c r="P299" s="183"/>
    </row>
    <row r="300" spans="1:17" s="31" customFormat="1" ht="30" customHeight="1" outlineLevel="1" x14ac:dyDescent="0.25">
      <c r="A300" s="177" t="s">
        <v>31</v>
      </c>
      <c r="B300" s="87"/>
      <c r="C300" s="89" t="s">
        <v>331</v>
      </c>
      <c r="D300" s="90"/>
      <c r="E300" s="91"/>
      <c r="F300" s="92"/>
      <c r="G300" s="93"/>
      <c r="H300" s="94"/>
      <c r="I300" s="95"/>
      <c r="J300" s="95"/>
      <c r="K300" s="96"/>
      <c r="L300" s="140"/>
      <c r="M300" s="97"/>
      <c r="N300" s="98"/>
      <c r="O300" s="142"/>
      <c r="P300" s="183"/>
    </row>
    <row r="301" spans="1:17" s="31" customFormat="1" ht="42.75" customHeight="1" outlineLevel="2" x14ac:dyDescent="0.25">
      <c r="A301" s="176" t="s">
        <v>32</v>
      </c>
      <c r="B301" s="106"/>
      <c r="C301" s="295" t="s">
        <v>432</v>
      </c>
      <c r="D301" s="271" t="s">
        <v>29</v>
      </c>
      <c r="E301" s="106" t="s">
        <v>7</v>
      </c>
      <c r="F301" s="81">
        <v>473.52</v>
      </c>
      <c r="G301" s="82"/>
      <c r="H301" s="143"/>
      <c r="I301" s="144"/>
      <c r="J301" s="144"/>
      <c r="K301" s="292">
        <f t="shared" ref="K301:K302" si="162">H301+I301</f>
        <v>0</v>
      </c>
      <c r="L301" s="84">
        <f t="shared" ref="L301:L302" si="163">H301*F301</f>
        <v>0</v>
      </c>
      <c r="M301" s="85">
        <f t="shared" ref="M301:M302" si="164">I301*F301</f>
        <v>0</v>
      </c>
      <c r="N301" s="83">
        <f t="shared" ref="N301:N302" si="165">M301+L301</f>
        <v>0</v>
      </c>
      <c r="O301" s="210"/>
      <c r="P301" s="183"/>
    </row>
    <row r="302" spans="1:17" s="31" customFormat="1" ht="42.75" customHeight="1" outlineLevel="2" x14ac:dyDescent="0.25">
      <c r="A302" s="176" t="s">
        <v>411</v>
      </c>
      <c r="B302" s="106"/>
      <c r="C302" s="297"/>
      <c r="D302" s="273" t="s">
        <v>391</v>
      </c>
      <c r="E302" s="106" t="s">
        <v>7</v>
      </c>
      <c r="F302" s="81">
        <f>F301</f>
        <v>473.52</v>
      </c>
      <c r="G302" s="165"/>
      <c r="H302" s="143"/>
      <c r="I302" s="144"/>
      <c r="J302" s="144"/>
      <c r="K302" s="292">
        <f t="shared" si="162"/>
        <v>0</v>
      </c>
      <c r="L302" s="84">
        <f t="shared" si="163"/>
        <v>0</v>
      </c>
      <c r="M302" s="85">
        <f t="shared" si="164"/>
        <v>0</v>
      </c>
      <c r="N302" s="83">
        <f t="shared" si="165"/>
        <v>0</v>
      </c>
      <c r="O302" s="210"/>
      <c r="P302" s="278"/>
    </row>
    <row r="303" spans="1:17" s="31" customFormat="1" ht="30" customHeight="1" outlineLevel="1" x14ac:dyDescent="0.25">
      <c r="A303" s="177" t="s">
        <v>33</v>
      </c>
      <c r="B303" s="87"/>
      <c r="C303" s="89" t="s">
        <v>17</v>
      </c>
      <c r="D303" s="90"/>
      <c r="E303" s="91"/>
      <c r="F303" s="92"/>
      <c r="G303" s="93"/>
      <c r="H303" s="132"/>
      <c r="I303" s="133"/>
      <c r="J303" s="133"/>
      <c r="K303" s="134"/>
      <c r="L303" s="135"/>
      <c r="M303" s="136"/>
      <c r="N303" s="137"/>
      <c r="O303" s="138"/>
      <c r="P303" s="183"/>
    </row>
    <row r="304" spans="1:17" s="31" customFormat="1" ht="39" customHeight="1" outlineLevel="2" x14ac:dyDescent="0.25">
      <c r="A304" s="176" t="s">
        <v>34</v>
      </c>
      <c r="B304" s="106"/>
      <c r="C304" s="295" t="s">
        <v>436</v>
      </c>
      <c r="D304" s="182" t="s">
        <v>52</v>
      </c>
      <c r="E304" s="106" t="s">
        <v>7</v>
      </c>
      <c r="F304" s="81">
        <v>1592.92</v>
      </c>
      <c r="G304" s="82"/>
      <c r="H304" s="143"/>
      <c r="I304" s="144"/>
      <c r="J304" s="144"/>
      <c r="K304" s="292">
        <f t="shared" ref="K304:K331" si="166">H304+I304</f>
        <v>0</v>
      </c>
      <c r="L304" s="84">
        <f t="shared" ref="L304:L323" si="167">H304*F304</f>
        <v>0</v>
      </c>
      <c r="M304" s="85">
        <f t="shared" ref="M304:M323" si="168">I304*F304</f>
        <v>0</v>
      </c>
      <c r="N304" s="83">
        <f t="shared" ref="N304:N331" si="169">M304+L304</f>
        <v>0</v>
      </c>
      <c r="O304" s="213"/>
      <c r="P304" s="183"/>
      <c r="Q304" s="329"/>
    </row>
    <row r="305" spans="1:17" s="31" customFormat="1" ht="39" customHeight="1" outlineLevel="2" x14ac:dyDescent="0.25">
      <c r="A305" s="176" t="s">
        <v>35</v>
      </c>
      <c r="B305" s="106"/>
      <c r="C305" s="296"/>
      <c r="D305" s="273" t="s">
        <v>405</v>
      </c>
      <c r="E305" s="106" t="s">
        <v>7</v>
      </c>
      <c r="F305" s="81">
        <v>1513.2</v>
      </c>
      <c r="G305" s="172"/>
      <c r="H305" s="143"/>
      <c r="I305" s="144"/>
      <c r="J305" s="144"/>
      <c r="K305" s="292">
        <f t="shared" si="166"/>
        <v>0</v>
      </c>
      <c r="L305" s="84">
        <f t="shared" si="167"/>
        <v>0</v>
      </c>
      <c r="M305" s="85">
        <f t="shared" si="168"/>
        <v>0</v>
      </c>
      <c r="N305" s="83">
        <f t="shared" si="169"/>
        <v>0</v>
      </c>
      <c r="O305" s="213"/>
      <c r="P305" s="183"/>
      <c r="Q305" s="329"/>
    </row>
    <row r="306" spans="1:17" s="31" customFormat="1" ht="39" customHeight="1" outlineLevel="2" x14ac:dyDescent="0.25">
      <c r="A306" s="176" t="s">
        <v>412</v>
      </c>
      <c r="B306" s="106"/>
      <c r="C306" s="296"/>
      <c r="D306" s="103" t="s">
        <v>63</v>
      </c>
      <c r="E306" s="106" t="s">
        <v>7</v>
      </c>
      <c r="F306" s="81">
        <v>26.67</v>
      </c>
      <c r="G306" s="149"/>
      <c r="H306" s="143"/>
      <c r="I306" s="144"/>
      <c r="J306" s="144"/>
      <c r="K306" s="292">
        <f t="shared" si="166"/>
        <v>0</v>
      </c>
      <c r="L306" s="84">
        <f t="shared" si="167"/>
        <v>0</v>
      </c>
      <c r="M306" s="85">
        <f t="shared" si="168"/>
        <v>0</v>
      </c>
      <c r="N306" s="83">
        <f t="shared" si="169"/>
        <v>0</v>
      </c>
      <c r="O306" s="213" t="s">
        <v>437</v>
      </c>
      <c r="P306" s="183"/>
      <c r="Q306" s="329"/>
    </row>
    <row r="307" spans="1:17" s="31" customFormat="1" ht="39" customHeight="1" outlineLevel="2" x14ac:dyDescent="0.25">
      <c r="A307" s="176" t="s">
        <v>413</v>
      </c>
      <c r="B307" s="106"/>
      <c r="C307" s="296"/>
      <c r="D307" s="103" t="s">
        <v>53</v>
      </c>
      <c r="E307" s="106" t="s">
        <v>7</v>
      </c>
      <c r="F307" s="81">
        <v>89.27</v>
      </c>
      <c r="G307" s="149"/>
      <c r="H307" s="143"/>
      <c r="I307" s="144"/>
      <c r="J307" s="144"/>
      <c r="K307" s="292">
        <f t="shared" si="166"/>
        <v>0</v>
      </c>
      <c r="L307" s="84">
        <f t="shared" si="167"/>
        <v>0</v>
      </c>
      <c r="M307" s="85">
        <f t="shared" si="168"/>
        <v>0</v>
      </c>
      <c r="N307" s="83">
        <f t="shared" si="169"/>
        <v>0</v>
      </c>
      <c r="O307" s="213" t="s">
        <v>438</v>
      </c>
      <c r="P307" s="183"/>
    </row>
    <row r="308" spans="1:17" s="31" customFormat="1" ht="39" customHeight="1" outlineLevel="2" x14ac:dyDescent="0.25">
      <c r="A308" s="176" t="s">
        <v>414</v>
      </c>
      <c r="B308" s="106"/>
      <c r="C308" s="302" t="s">
        <v>435</v>
      </c>
      <c r="D308" s="182" t="s">
        <v>52</v>
      </c>
      <c r="E308" s="106" t="s">
        <v>7</v>
      </c>
      <c r="F308" s="81">
        <v>191.99</v>
      </c>
      <c r="G308" s="149"/>
      <c r="H308" s="143"/>
      <c r="I308" s="144"/>
      <c r="J308" s="144"/>
      <c r="K308" s="292">
        <f t="shared" si="166"/>
        <v>0</v>
      </c>
      <c r="L308" s="84">
        <f t="shared" si="167"/>
        <v>0</v>
      </c>
      <c r="M308" s="85">
        <f t="shared" si="168"/>
        <v>0</v>
      </c>
      <c r="N308" s="83">
        <f t="shared" si="169"/>
        <v>0</v>
      </c>
      <c r="O308" s="208"/>
      <c r="P308" s="183"/>
    </row>
    <row r="309" spans="1:17" s="31" customFormat="1" ht="39" customHeight="1" outlineLevel="2" x14ac:dyDescent="0.25">
      <c r="A309" s="176" t="s">
        <v>139</v>
      </c>
      <c r="B309" s="106"/>
      <c r="C309" s="302"/>
      <c r="D309" s="273" t="s">
        <v>405</v>
      </c>
      <c r="E309" s="106" t="s">
        <v>7</v>
      </c>
      <c r="F309" s="81">
        <v>62.59</v>
      </c>
      <c r="G309" s="82"/>
      <c r="H309" s="143"/>
      <c r="I309" s="144"/>
      <c r="J309" s="144"/>
      <c r="K309" s="292">
        <f t="shared" si="166"/>
        <v>0</v>
      </c>
      <c r="L309" s="84">
        <f t="shared" si="167"/>
        <v>0</v>
      </c>
      <c r="M309" s="85">
        <f t="shared" si="168"/>
        <v>0</v>
      </c>
      <c r="N309" s="83">
        <f t="shared" si="169"/>
        <v>0</v>
      </c>
      <c r="O309" s="208"/>
      <c r="P309" s="183"/>
    </row>
    <row r="310" spans="1:17" s="31" customFormat="1" ht="39" customHeight="1" outlineLevel="2" x14ac:dyDescent="0.25">
      <c r="A310" s="176" t="s">
        <v>140</v>
      </c>
      <c r="B310" s="106"/>
      <c r="C310" s="302"/>
      <c r="D310" s="103" t="s">
        <v>429</v>
      </c>
      <c r="E310" s="106" t="s">
        <v>7</v>
      </c>
      <c r="F310" s="81">
        <v>12.69</v>
      </c>
      <c r="G310" s="82"/>
      <c r="H310" s="143"/>
      <c r="I310" s="144"/>
      <c r="J310" s="144"/>
      <c r="K310" s="292">
        <f t="shared" ref="K310" si="170">H310+I310</f>
        <v>0</v>
      </c>
      <c r="L310" s="84">
        <f t="shared" ref="L310" si="171">H310*F310</f>
        <v>0</v>
      </c>
      <c r="M310" s="85">
        <f t="shared" ref="M310" si="172">I310*F310</f>
        <v>0</v>
      </c>
      <c r="N310" s="83">
        <f t="shared" ref="N310" si="173">M310+L310</f>
        <v>0</v>
      </c>
      <c r="O310" s="210" t="s">
        <v>434</v>
      </c>
      <c r="P310" s="183"/>
    </row>
    <row r="311" spans="1:17" s="31" customFormat="1" ht="39" customHeight="1" outlineLevel="2" x14ac:dyDescent="0.25">
      <c r="A311" s="176" t="s">
        <v>141</v>
      </c>
      <c r="B311" s="102"/>
      <c r="C311" s="302"/>
      <c r="D311" s="271" t="s">
        <v>62</v>
      </c>
      <c r="E311" s="106" t="s">
        <v>7</v>
      </c>
      <c r="F311" s="81">
        <v>150.16999999999999</v>
      </c>
      <c r="G311" s="149"/>
      <c r="H311" s="143"/>
      <c r="I311" s="144"/>
      <c r="J311" s="144"/>
      <c r="K311" s="292">
        <f t="shared" si="166"/>
        <v>0</v>
      </c>
      <c r="L311" s="84">
        <f t="shared" si="167"/>
        <v>0</v>
      </c>
      <c r="M311" s="85">
        <f t="shared" si="168"/>
        <v>0</v>
      </c>
      <c r="N311" s="83">
        <f t="shared" si="169"/>
        <v>0</v>
      </c>
      <c r="O311" s="213" t="s">
        <v>433</v>
      </c>
      <c r="P311" s="183"/>
    </row>
    <row r="312" spans="1:17" s="31" customFormat="1" ht="39" customHeight="1" outlineLevel="2" x14ac:dyDescent="0.25">
      <c r="A312" s="176" t="s">
        <v>142</v>
      </c>
      <c r="B312" s="106"/>
      <c r="C312" s="302"/>
      <c r="D312" s="103" t="s">
        <v>54</v>
      </c>
      <c r="E312" s="106" t="s">
        <v>7</v>
      </c>
      <c r="F312" s="81">
        <f>F311</f>
        <v>150.16999999999999</v>
      </c>
      <c r="G312" s="149"/>
      <c r="H312" s="143"/>
      <c r="I312" s="144"/>
      <c r="J312" s="144"/>
      <c r="K312" s="292">
        <f t="shared" si="166"/>
        <v>0</v>
      </c>
      <c r="L312" s="84">
        <f t="shared" si="167"/>
        <v>0</v>
      </c>
      <c r="M312" s="85">
        <f t="shared" si="168"/>
        <v>0</v>
      </c>
      <c r="N312" s="83">
        <f t="shared" si="169"/>
        <v>0</v>
      </c>
      <c r="O312" s="214"/>
      <c r="P312" s="183"/>
    </row>
    <row r="313" spans="1:17" s="31" customFormat="1" ht="44.25" customHeight="1" outlineLevel="2" x14ac:dyDescent="0.25">
      <c r="A313" s="176" t="s">
        <v>143</v>
      </c>
      <c r="B313" s="106"/>
      <c r="C313" s="295" t="s">
        <v>439</v>
      </c>
      <c r="D313" s="182" t="s">
        <v>52</v>
      </c>
      <c r="E313" s="106" t="s">
        <v>7</v>
      </c>
      <c r="F313" s="81">
        <f>42.92+319.04</f>
        <v>361.96</v>
      </c>
      <c r="G313" s="82"/>
      <c r="H313" s="143"/>
      <c r="I313" s="144"/>
      <c r="J313" s="144"/>
      <c r="K313" s="292">
        <f t="shared" si="166"/>
        <v>0</v>
      </c>
      <c r="L313" s="84">
        <f t="shared" si="167"/>
        <v>0</v>
      </c>
      <c r="M313" s="85">
        <f t="shared" si="168"/>
        <v>0</v>
      </c>
      <c r="N313" s="83">
        <f t="shared" si="169"/>
        <v>0</v>
      </c>
      <c r="O313" s="213"/>
      <c r="P313" s="183"/>
    </row>
    <row r="314" spans="1:17" s="31" customFormat="1" ht="58.5" customHeight="1" outlineLevel="2" x14ac:dyDescent="0.25">
      <c r="A314" s="176" t="s">
        <v>144</v>
      </c>
      <c r="B314" s="106"/>
      <c r="C314" s="296"/>
      <c r="D314" s="182" t="s">
        <v>64</v>
      </c>
      <c r="E314" s="107" t="s">
        <v>7</v>
      </c>
      <c r="F314" s="175">
        <v>6.4</v>
      </c>
      <c r="G314" s="285"/>
      <c r="H314" s="143"/>
      <c r="I314" s="144">
        <f>0*G314</f>
        <v>0</v>
      </c>
      <c r="J314" s="144"/>
      <c r="K314" s="292">
        <f t="shared" si="166"/>
        <v>0</v>
      </c>
      <c r="L314" s="286">
        <f>(H314+I314)*F314</f>
        <v>0</v>
      </c>
      <c r="M314" s="85">
        <f>J314*F314</f>
        <v>0</v>
      </c>
      <c r="N314" s="83">
        <f>M314+L314</f>
        <v>0</v>
      </c>
      <c r="O314" s="212" t="s">
        <v>465</v>
      </c>
      <c r="P314" s="183"/>
    </row>
    <row r="315" spans="1:17" s="31" customFormat="1" ht="38.25" customHeight="1" outlineLevel="2" x14ac:dyDescent="0.25">
      <c r="A315" s="176" t="s">
        <v>145</v>
      </c>
      <c r="B315" s="106"/>
      <c r="C315" s="296"/>
      <c r="D315" s="273" t="s">
        <v>405</v>
      </c>
      <c r="E315" s="106" t="s">
        <v>7</v>
      </c>
      <c r="F315" s="81">
        <v>351.38</v>
      </c>
      <c r="G315" s="172"/>
      <c r="H315" s="143"/>
      <c r="I315" s="144"/>
      <c r="J315" s="144"/>
      <c r="K315" s="292">
        <f t="shared" si="166"/>
        <v>0</v>
      </c>
      <c r="L315" s="84">
        <f t="shared" si="167"/>
        <v>0</v>
      </c>
      <c r="M315" s="85">
        <f t="shared" si="168"/>
        <v>0</v>
      </c>
      <c r="N315" s="83">
        <f t="shared" si="169"/>
        <v>0</v>
      </c>
      <c r="O315" s="210"/>
      <c r="P315" s="183"/>
    </row>
    <row r="316" spans="1:17" s="31" customFormat="1" ht="45" customHeight="1" outlineLevel="2" x14ac:dyDescent="0.25">
      <c r="A316" s="176" t="s">
        <v>146</v>
      </c>
      <c r="B316" s="106"/>
      <c r="C316" s="296"/>
      <c r="D316" s="103" t="s">
        <v>63</v>
      </c>
      <c r="E316" s="106" t="s">
        <v>7</v>
      </c>
      <c r="F316" s="81">
        <v>20.58</v>
      </c>
      <c r="G316" s="149"/>
      <c r="H316" s="143"/>
      <c r="I316" s="144"/>
      <c r="J316" s="144"/>
      <c r="K316" s="292">
        <f t="shared" si="166"/>
        <v>0</v>
      </c>
      <c r="L316" s="84">
        <f t="shared" si="167"/>
        <v>0</v>
      </c>
      <c r="M316" s="85">
        <f t="shared" si="168"/>
        <v>0</v>
      </c>
      <c r="N316" s="83">
        <f t="shared" si="169"/>
        <v>0</v>
      </c>
      <c r="O316" s="213" t="s">
        <v>440</v>
      </c>
      <c r="P316" s="183"/>
    </row>
    <row r="317" spans="1:17" s="31" customFormat="1" ht="72.75" customHeight="1" outlineLevel="2" x14ac:dyDescent="0.25">
      <c r="A317" s="176" t="s">
        <v>415</v>
      </c>
      <c r="B317" s="88"/>
      <c r="C317" s="295" t="s">
        <v>395</v>
      </c>
      <c r="D317" s="271" t="s">
        <v>396</v>
      </c>
      <c r="E317" s="107" t="s">
        <v>7</v>
      </c>
      <c r="F317" s="175">
        <v>294.82</v>
      </c>
      <c r="G317" s="285"/>
      <c r="H317" s="143"/>
      <c r="I317" s="144">
        <f>0*G317</f>
        <v>0</v>
      </c>
      <c r="J317" s="144"/>
      <c r="K317" s="292">
        <f t="shared" si="166"/>
        <v>0</v>
      </c>
      <c r="L317" s="286">
        <f>(H317+I317)*F317</f>
        <v>0</v>
      </c>
      <c r="M317" s="85">
        <f>J317*F317</f>
        <v>0</v>
      </c>
      <c r="N317" s="83">
        <f>M317+L317</f>
        <v>0</v>
      </c>
      <c r="O317" s="212" t="s">
        <v>464</v>
      </c>
      <c r="P317" s="183"/>
    </row>
    <row r="318" spans="1:17" s="31" customFormat="1" ht="36.75" customHeight="1" outlineLevel="2" x14ac:dyDescent="0.25">
      <c r="A318" s="176" t="s">
        <v>416</v>
      </c>
      <c r="B318" s="88"/>
      <c r="C318" s="296"/>
      <c r="D318" s="273" t="s">
        <v>391</v>
      </c>
      <c r="E318" s="107" t="s">
        <v>7</v>
      </c>
      <c r="F318" s="175">
        <v>230.96</v>
      </c>
      <c r="G318" s="157"/>
      <c r="H318" s="180"/>
      <c r="I318" s="181"/>
      <c r="J318" s="181"/>
      <c r="K318" s="292">
        <f t="shared" si="166"/>
        <v>0</v>
      </c>
      <c r="L318" s="84">
        <f t="shared" si="167"/>
        <v>0</v>
      </c>
      <c r="M318" s="85">
        <f t="shared" si="168"/>
        <v>0</v>
      </c>
      <c r="N318" s="83">
        <f t="shared" si="169"/>
        <v>0</v>
      </c>
      <c r="O318" s="210"/>
      <c r="P318" s="183"/>
    </row>
    <row r="319" spans="1:17" s="31" customFormat="1" ht="51" customHeight="1" outlineLevel="2" x14ac:dyDescent="0.25">
      <c r="A319" s="176" t="s">
        <v>417</v>
      </c>
      <c r="B319" s="88"/>
      <c r="C319" s="297"/>
      <c r="D319" s="103" t="s">
        <v>65</v>
      </c>
      <c r="E319" s="107" t="s">
        <v>7</v>
      </c>
      <c r="F319" s="175">
        <v>27.56</v>
      </c>
      <c r="G319" s="157"/>
      <c r="H319" s="180"/>
      <c r="I319" s="181"/>
      <c r="J319" s="181"/>
      <c r="K319" s="292">
        <f t="shared" si="166"/>
        <v>0</v>
      </c>
      <c r="L319" s="84">
        <f t="shared" si="167"/>
        <v>0</v>
      </c>
      <c r="M319" s="85">
        <f t="shared" si="168"/>
        <v>0</v>
      </c>
      <c r="N319" s="83">
        <f t="shared" si="169"/>
        <v>0</v>
      </c>
      <c r="O319" s="210" t="s">
        <v>441</v>
      </c>
      <c r="P319" s="183"/>
    </row>
    <row r="320" spans="1:17" s="31" customFormat="1" ht="48.75" customHeight="1" outlineLevel="2" x14ac:dyDescent="0.25">
      <c r="A320" s="176" t="s">
        <v>418</v>
      </c>
      <c r="B320" s="88"/>
      <c r="C320" s="295" t="s">
        <v>442</v>
      </c>
      <c r="D320" s="182" t="s">
        <v>397</v>
      </c>
      <c r="E320" s="107" t="s">
        <v>7</v>
      </c>
      <c r="F320" s="175">
        <v>76.06</v>
      </c>
      <c r="G320" s="285"/>
      <c r="H320" s="143"/>
      <c r="I320" s="144">
        <f>0*G320</f>
        <v>0</v>
      </c>
      <c r="J320" s="144"/>
      <c r="K320" s="292">
        <f t="shared" si="166"/>
        <v>0</v>
      </c>
      <c r="L320" s="286">
        <f>(H320+I320)*F320</f>
        <v>0</v>
      </c>
      <c r="M320" s="85">
        <f>J320*F320</f>
        <v>0</v>
      </c>
      <c r="N320" s="83">
        <f>M320+L320</f>
        <v>0</v>
      </c>
      <c r="O320" s="284" t="s">
        <v>460</v>
      </c>
      <c r="P320" s="183"/>
    </row>
    <row r="321" spans="1:16" s="31" customFormat="1" ht="41.25" customHeight="1" outlineLevel="2" x14ac:dyDescent="0.25">
      <c r="A321" s="176" t="s">
        <v>419</v>
      </c>
      <c r="B321" s="88"/>
      <c r="C321" s="296"/>
      <c r="D321" s="273" t="s">
        <v>391</v>
      </c>
      <c r="E321" s="107" t="s">
        <v>7</v>
      </c>
      <c r="F321" s="175">
        <v>43.87</v>
      </c>
      <c r="G321" s="157"/>
      <c r="H321" s="180"/>
      <c r="I321" s="181"/>
      <c r="J321" s="181"/>
      <c r="K321" s="292">
        <f t="shared" si="166"/>
        <v>0</v>
      </c>
      <c r="L321" s="84">
        <f t="shared" si="167"/>
        <v>0</v>
      </c>
      <c r="M321" s="85">
        <f t="shared" si="168"/>
        <v>0</v>
      </c>
      <c r="N321" s="83">
        <f t="shared" si="169"/>
        <v>0</v>
      </c>
      <c r="O321" s="210"/>
      <c r="P321" s="183"/>
    </row>
    <row r="322" spans="1:16" s="31" customFormat="1" ht="41.25" customHeight="1" outlineLevel="2" x14ac:dyDescent="0.25">
      <c r="A322" s="176" t="s">
        <v>420</v>
      </c>
      <c r="B322" s="88"/>
      <c r="C322" s="297"/>
      <c r="D322" s="103" t="s">
        <v>65</v>
      </c>
      <c r="E322" s="107" t="s">
        <v>7</v>
      </c>
      <c r="F322" s="175">
        <v>6.56</v>
      </c>
      <c r="G322" s="157"/>
      <c r="H322" s="180"/>
      <c r="I322" s="181"/>
      <c r="J322" s="181"/>
      <c r="K322" s="292">
        <f t="shared" si="166"/>
        <v>0</v>
      </c>
      <c r="L322" s="84">
        <f t="shared" si="167"/>
        <v>0</v>
      </c>
      <c r="M322" s="85">
        <f t="shared" si="168"/>
        <v>0</v>
      </c>
      <c r="N322" s="83">
        <f t="shared" si="169"/>
        <v>0</v>
      </c>
      <c r="O322" s="210" t="s">
        <v>443</v>
      </c>
      <c r="P322" s="183"/>
    </row>
    <row r="323" spans="1:16" s="31" customFormat="1" ht="46.5" customHeight="1" outlineLevel="2" x14ac:dyDescent="0.25">
      <c r="A323" s="176" t="s">
        <v>421</v>
      </c>
      <c r="B323" s="88"/>
      <c r="C323" s="295" t="s">
        <v>444</v>
      </c>
      <c r="D323" s="182" t="s">
        <v>221</v>
      </c>
      <c r="E323" s="107" t="s">
        <v>7</v>
      </c>
      <c r="F323" s="175">
        <v>304.69</v>
      </c>
      <c r="G323" s="157"/>
      <c r="H323" s="180"/>
      <c r="I323" s="181"/>
      <c r="J323" s="181"/>
      <c r="K323" s="292">
        <f t="shared" si="166"/>
        <v>0</v>
      </c>
      <c r="L323" s="84">
        <f t="shared" si="167"/>
        <v>0</v>
      </c>
      <c r="M323" s="85">
        <f t="shared" si="168"/>
        <v>0</v>
      </c>
      <c r="N323" s="83">
        <f t="shared" si="169"/>
        <v>0</v>
      </c>
      <c r="O323" s="210"/>
      <c r="P323" s="183"/>
    </row>
    <row r="324" spans="1:16" s="31" customFormat="1" ht="54" customHeight="1" outlineLevel="2" x14ac:dyDescent="0.25">
      <c r="A324" s="176" t="s">
        <v>422</v>
      </c>
      <c r="B324" s="88"/>
      <c r="C324" s="296"/>
      <c r="D324" s="182" t="s">
        <v>220</v>
      </c>
      <c r="E324" s="107" t="s">
        <v>7</v>
      </c>
      <c r="F324" s="175">
        <v>266.94</v>
      </c>
      <c r="G324" s="285"/>
      <c r="H324" s="143"/>
      <c r="I324" s="144">
        <f>0*G324</f>
        <v>0</v>
      </c>
      <c r="J324" s="144"/>
      <c r="K324" s="292">
        <f t="shared" si="166"/>
        <v>0</v>
      </c>
      <c r="L324" s="286">
        <f>(H324+I324)*F324</f>
        <v>0</v>
      </c>
      <c r="M324" s="85">
        <f>J324*F324</f>
        <v>0</v>
      </c>
      <c r="N324" s="83">
        <f>M324+L324</f>
        <v>0</v>
      </c>
      <c r="O324" s="284" t="s">
        <v>460</v>
      </c>
      <c r="P324" s="183"/>
    </row>
    <row r="325" spans="1:16" s="31" customFormat="1" ht="39" customHeight="1" outlineLevel="2" x14ac:dyDescent="0.25">
      <c r="A325" s="176" t="s">
        <v>147</v>
      </c>
      <c r="B325" s="88"/>
      <c r="C325" s="296"/>
      <c r="D325" s="273" t="s">
        <v>391</v>
      </c>
      <c r="E325" s="107" t="s">
        <v>7</v>
      </c>
      <c r="F325" s="175">
        <v>463.99</v>
      </c>
      <c r="G325" s="157"/>
      <c r="H325" s="180"/>
      <c r="I325" s="181"/>
      <c r="J325" s="181"/>
      <c r="K325" s="292">
        <f t="shared" si="166"/>
        <v>0</v>
      </c>
      <c r="L325" s="84">
        <f>H325*F325</f>
        <v>0</v>
      </c>
      <c r="M325" s="85">
        <f>I325*F325</f>
        <v>0</v>
      </c>
      <c r="N325" s="83">
        <f t="shared" si="169"/>
        <v>0</v>
      </c>
      <c r="O325" s="210" t="s">
        <v>224</v>
      </c>
      <c r="P325" s="183"/>
    </row>
    <row r="326" spans="1:16" s="31" customFormat="1" ht="43.5" customHeight="1" outlineLevel="2" x14ac:dyDescent="0.25">
      <c r="A326" s="176" t="s">
        <v>423</v>
      </c>
      <c r="B326" s="88"/>
      <c r="C326" s="297"/>
      <c r="D326" s="103" t="s">
        <v>65</v>
      </c>
      <c r="E326" s="107" t="s">
        <v>7</v>
      </c>
      <c r="F326" s="175">
        <v>18.579999999999998</v>
      </c>
      <c r="G326" s="157"/>
      <c r="H326" s="180"/>
      <c r="I326" s="181"/>
      <c r="J326" s="181"/>
      <c r="K326" s="292">
        <f t="shared" si="166"/>
        <v>0</v>
      </c>
      <c r="L326" s="84">
        <f>H326*F326</f>
        <v>0</v>
      </c>
      <c r="M326" s="85">
        <f>I326*F326</f>
        <v>0</v>
      </c>
      <c r="N326" s="83">
        <f t="shared" si="169"/>
        <v>0</v>
      </c>
      <c r="O326" s="210" t="s">
        <v>445</v>
      </c>
      <c r="P326" s="183"/>
    </row>
    <row r="327" spans="1:16" s="31" customFormat="1" ht="51" customHeight="1" outlineLevel="2" x14ac:dyDescent="0.25">
      <c r="A327" s="176" t="s">
        <v>424</v>
      </c>
      <c r="B327" s="88"/>
      <c r="C327" s="295" t="s">
        <v>446</v>
      </c>
      <c r="D327" s="182" t="s">
        <v>223</v>
      </c>
      <c r="E327" s="107" t="s">
        <v>7</v>
      </c>
      <c r="F327" s="175">
        <v>194.1</v>
      </c>
      <c r="G327" s="157"/>
      <c r="H327" s="180"/>
      <c r="I327" s="181"/>
      <c r="J327" s="181"/>
      <c r="K327" s="292">
        <f t="shared" si="166"/>
        <v>0</v>
      </c>
      <c r="L327" s="84">
        <f t="shared" ref="L327:L331" si="174">H327*F327</f>
        <v>0</v>
      </c>
      <c r="M327" s="85">
        <f t="shared" ref="M327:M331" si="175">I327*F327</f>
        <v>0</v>
      </c>
      <c r="N327" s="83">
        <f t="shared" si="169"/>
        <v>0</v>
      </c>
      <c r="O327" s="210"/>
      <c r="P327" s="183"/>
    </row>
    <row r="328" spans="1:16" s="31" customFormat="1" ht="51" customHeight="1" outlineLevel="2" x14ac:dyDescent="0.25">
      <c r="A328" s="176" t="s">
        <v>148</v>
      </c>
      <c r="B328" s="88"/>
      <c r="C328" s="296"/>
      <c r="D328" s="182" t="s">
        <v>222</v>
      </c>
      <c r="E328" s="107" t="s">
        <v>7</v>
      </c>
      <c r="F328" s="175">
        <v>125.43</v>
      </c>
      <c r="G328" s="285"/>
      <c r="H328" s="143"/>
      <c r="I328" s="144">
        <f>0*G328</f>
        <v>0</v>
      </c>
      <c r="J328" s="144"/>
      <c r="K328" s="292">
        <f t="shared" si="166"/>
        <v>0</v>
      </c>
      <c r="L328" s="286">
        <f>(H328+I328)*F328</f>
        <v>0</v>
      </c>
      <c r="M328" s="85">
        <f>J328*F328</f>
        <v>0</v>
      </c>
      <c r="N328" s="83">
        <f>M328+L328</f>
        <v>0</v>
      </c>
      <c r="O328" s="284" t="s">
        <v>460</v>
      </c>
      <c r="P328" s="183"/>
    </row>
    <row r="329" spans="1:16" s="31" customFormat="1" ht="39.75" customHeight="1" outlineLevel="2" x14ac:dyDescent="0.25">
      <c r="A329" s="176" t="s">
        <v>149</v>
      </c>
      <c r="B329" s="88"/>
      <c r="C329" s="296"/>
      <c r="D329" s="273" t="s">
        <v>391</v>
      </c>
      <c r="E329" s="107" t="s">
        <v>7</v>
      </c>
      <c r="F329" s="175">
        <v>256.38</v>
      </c>
      <c r="G329" s="157"/>
      <c r="H329" s="180"/>
      <c r="I329" s="181"/>
      <c r="J329" s="181"/>
      <c r="K329" s="292">
        <f t="shared" si="166"/>
        <v>0</v>
      </c>
      <c r="L329" s="84">
        <f t="shared" si="174"/>
        <v>0</v>
      </c>
      <c r="M329" s="85">
        <f t="shared" si="175"/>
        <v>0</v>
      </c>
      <c r="N329" s="83">
        <f t="shared" si="169"/>
        <v>0</v>
      </c>
      <c r="O329" s="210" t="s">
        <v>224</v>
      </c>
      <c r="P329" s="183"/>
    </row>
    <row r="330" spans="1:16" s="31" customFormat="1" ht="51" customHeight="1" outlineLevel="2" x14ac:dyDescent="0.25">
      <c r="A330" s="176" t="s">
        <v>150</v>
      </c>
      <c r="B330" s="88"/>
      <c r="C330" s="297"/>
      <c r="D330" s="103" t="s">
        <v>65</v>
      </c>
      <c r="E330" s="107" t="s">
        <v>7</v>
      </c>
      <c r="F330" s="175">
        <v>21.61</v>
      </c>
      <c r="G330" s="157"/>
      <c r="H330" s="180"/>
      <c r="I330" s="181"/>
      <c r="J330" s="181"/>
      <c r="K330" s="292">
        <f t="shared" si="166"/>
        <v>0</v>
      </c>
      <c r="L330" s="84">
        <f t="shared" si="174"/>
        <v>0</v>
      </c>
      <c r="M330" s="85">
        <f t="shared" si="175"/>
        <v>0</v>
      </c>
      <c r="N330" s="83">
        <f t="shared" si="169"/>
        <v>0</v>
      </c>
      <c r="O330" s="210" t="s">
        <v>447</v>
      </c>
      <c r="P330" s="183"/>
    </row>
    <row r="331" spans="1:16" s="31" customFormat="1" ht="37.5" customHeight="1" outlineLevel="2" x14ac:dyDescent="0.25">
      <c r="A331" s="176" t="s">
        <v>151</v>
      </c>
      <c r="B331" s="88"/>
      <c r="C331" s="103" t="s">
        <v>456</v>
      </c>
      <c r="D331" s="279" t="s">
        <v>453</v>
      </c>
      <c r="E331" s="107" t="s">
        <v>69</v>
      </c>
      <c r="F331" s="175">
        <v>1</v>
      </c>
      <c r="G331" s="157"/>
      <c r="H331" s="180"/>
      <c r="I331" s="181"/>
      <c r="J331" s="181"/>
      <c r="K331" s="292">
        <f t="shared" si="166"/>
        <v>0</v>
      </c>
      <c r="L331" s="84">
        <f t="shared" si="174"/>
        <v>0</v>
      </c>
      <c r="M331" s="85">
        <f t="shared" si="175"/>
        <v>0</v>
      </c>
      <c r="N331" s="83">
        <f t="shared" si="169"/>
        <v>0</v>
      </c>
      <c r="O331" s="210" t="s">
        <v>454</v>
      </c>
      <c r="P331" s="183"/>
    </row>
    <row r="332" spans="1:16" s="31" customFormat="1" ht="30" customHeight="1" outlineLevel="1" x14ac:dyDescent="0.25">
      <c r="A332" s="177" t="s">
        <v>38</v>
      </c>
      <c r="B332" s="87"/>
      <c r="C332" s="89" t="s">
        <v>232</v>
      </c>
      <c r="D332" s="90"/>
      <c r="E332" s="129"/>
      <c r="F332" s="129"/>
      <c r="G332" s="131"/>
      <c r="H332" s="132"/>
      <c r="I332" s="133"/>
      <c r="J332" s="133"/>
      <c r="K332" s="134"/>
      <c r="L332" s="135"/>
      <c r="M332" s="136"/>
      <c r="N332" s="137"/>
      <c r="O332" s="138"/>
      <c r="P332" s="183"/>
    </row>
    <row r="333" spans="1:16" s="31" customFormat="1" ht="39.950000000000003" customHeight="1" outlineLevel="2" x14ac:dyDescent="0.25">
      <c r="A333" s="176" t="s">
        <v>39</v>
      </c>
      <c r="B333" s="102"/>
      <c r="C333" s="295" t="s">
        <v>497</v>
      </c>
      <c r="D333" s="271" t="s">
        <v>29</v>
      </c>
      <c r="E333" s="104" t="s">
        <v>7</v>
      </c>
      <c r="F333" s="81">
        <v>61.22</v>
      </c>
      <c r="G333" s="105"/>
      <c r="H333" s="143"/>
      <c r="I333" s="144"/>
      <c r="J333" s="144"/>
      <c r="K333" s="292">
        <f t="shared" ref="K333:K351" si="176">H333+I333</f>
        <v>0</v>
      </c>
      <c r="L333" s="84">
        <f t="shared" ref="L333:L351" si="177">H333*F333</f>
        <v>0</v>
      </c>
      <c r="M333" s="85">
        <f t="shared" ref="M333:M351" si="178">I333*F333</f>
        <v>0</v>
      </c>
      <c r="N333" s="83">
        <f t="shared" ref="N333:N351" si="179">M333+L333</f>
        <v>0</v>
      </c>
      <c r="O333" s="213"/>
      <c r="P333" s="278"/>
    </row>
    <row r="334" spans="1:16" s="31" customFormat="1" ht="39.950000000000003" customHeight="1" outlineLevel="2" x14ac:dyDescent="0.25">
      <c r="A334" s="176" t="s">
        <v>40</v>
      </c>
      <c r="B334" s="106"/>
      <c r="C334" s="296"/>
      <c r="D334" s="273" t="s">
        <v>405</v>
      </c>
      <c r="E334" s="106" t="s">
        <v>7</v>
      </c>
      <c r="F334" s="81">
        <f>F333</f>
        <v>61.22</v>
      </c>
      <c r="G334" s="149"/>
      <c r="H334" s="143"/>
      <c r="I334" s="144"/>
      <c r="J334" s="144"/>
      <c r="K334" s="292">
        <f t="shared" si="176"/>
        <v>0</v>
      </c>
      <c r="L334" s="84">
        <f t="shared" si="177"/>
        <v>0</v>
      </c>
      <c r="M334" s="85">
        <f t="shared" si="178"/>
        <v>0</v>
      </c>
      <c r="N334" s="83">
        <f t="shared" si="179"/>
        <v>0</v>
      </c>
      <c r="O334" s="213"/>
      <c r="P334" s="278"/>
    </row>
    <row r="335" spans="1:16" s="31" customFormat="1" ht="39.950000000000003" customHeight="1" outlineLevel="2" x14ac:dyDescent="0.25">
      <c r="A335" s="176" t="s">
        <v>425</v>
      </c>
      <c r="B335" s="106"/>
      <c r="C335" s="295" t="s">
        <v>448</v>
      </c>
      <c r="D335" s="182" t="s">
        <v>52</v>
      </c>
      <c r="E335" s="106" t="s">
        <v>7</v>
      </c>
      <c r="F335" s="81">
        <v>752.28</v>
      </c>
      <c r="G335" s="82"/>
      <c r="H335" s="143"/>
      <c r="I335" s="144"/>
      <c r="J335" s="144"/>
      <c r="K335" s="292">
        <f t="shared" si="176"/>
        <v>0</v>
      </c>
      <c r="L335" s="84">
        <f t="shared" si="177"/>
        <v>0</v>
      </c>
      <c r="M335" s="85">
        <f t="shared" si="178"/>
        <v>0</v>
      </c>
      <c r="N335" s="83">
        <f t="shared" si="179"/>
        <v>0</v>
      </c>
      <c r="O335" s="213"/>
      <c r="P335" s="278"/>
    </row>
    <row r="336" spans="1:16" s="31" customFormat="1" ht="39.950000000000003" customHeight="1" outlineLevel="2" x14ac:dyDescent="0.25">
      <c r="A336" s="176" t="s">
        <v>41</v>
      </c>
      <c r="B336" s="106"/>
      <c r="C336" s="296"/>
      <c r="D336" s="273" t="s">
        <v>405</v>
      </c>
      <c r="E336" s="106" t="s">
        <v>7</v>
      </c>
      <c r="F336" s="81">
        <v>782.49</v>
      </c>
      <c r="G336" s="172"/>
      <c r="H336" s="143"/>
      <c r="I336" s="144"/>
      <c r="J336" s="144"/>
      <c r="K336" s="292">
        <f t="shared" si="176"/>
        <v>0</v>
      </c>
      <c r="L336" s="84">
        <f t="shared" si="177"/>
        <v>0</v>
      </c>
      <c r="M336" s="85">
        <f t="shared" si="178"/>
        <v>0</v>
      </c>
      <c r="N336" s="83">
        <f t="shared" si="179"/>
        <v>0</v>
      </c>
      <c r="O336" s="213"/>
      <c r="P336" s="183"/>
    </row>
    <row r="337" spans="1:16" s="31" customFormat="1" ht="39.950000000000003" customHeight="1" outlineLevel="2" x14ac:dyDescent="0.25">
      <c r="A337" s="176" t="s">
        <v>152</v>
      </c>
      <c r="B337" s="106"/>
      <c r="C337" s="296"/>
      <c r="D337" s="103" t="s">
        <v>53</v>
      </c>
      <c r="E337" s="106" t="s">
        <v>7</v>
      </c>
      <c r="F337" s="81">
        <v>60.99</v>
      </c>
      <c r="G337" s="149"/>
      <c r="H337" s="143"/>
      <c r="I337" s="144"/>
      <c r="J337" s="144"/>
      <c r="K337" s="292">
        <f t="shared" si="176"/>
        <v>0</v>
      </c>
      <c r="L337" s="84">
        <f t="shared" si="177"/>
        <v>0</v>
      </c>
      <c r="M337" s="85">
        <f t="shared" si="178"/>
        <v>0</v>
      </c>
      <c r="N337" s="83">
        <f t="shared" si="179"/>
        <v>0</v>
      </c>
      <c r="O337" s="213" t="s">
        <v>449</v>
      </c>
      <c r="P337" s="183"/>
    </row>
    <row r="338" spans="1:16" s="31" customFormat="1" ht="39.950000000000003" customHeight="1" outlineLevel="2" x14ac:dyDescent="0.25">
      <c r="A338" s="176" t="s">
        <v>426</v>
      </c>
      <c r="B338" s="106"/>
      <c r="C338" s="295" t="s">
        <v>507</v>
      </c>
      <c r="D338" s="182" t="s">
        <v>52</v>
      </c>
      <c r="E338" s="106" t="s">
        <v>7</v>
      </c>
      <c r="F338" s="81">
        <v>2008.3</v>
      </c>
      <c r="G338" s="82"/>
      <c r="H338" s="143"/>
      <c r="I338" s="144"/>
      <c r="J338" s="144"/>
      <c r="K338" s="292">
        <f t="shared" si="176"/>
        <v>0</v>
      </c>
      <c r="L338" s="84">
        <f t="shared" si="177"/>
        <v>0</v>
      </c>
      <c r="M338" s="85">
        <f t="shared" si="178"/>
        <v>0</v>
      </c>
      <c r="N338" s="83">
        <f t="shared" si="179"/>
        <v>0</v>
      </c>
      <c r="O338" s="208"/>
      <c r="P338" s="183"/>
    </row>
    <row r="339" spans="1:16" s="31" customFormat="1" ht="87" customHeight="1" outlineLevel="2" x14ac:dyDescent="0.25">
      <c r="A339" s="176" t="s">
        <v>153</v>
      </c>
      <c r="B339" s="106"/>
      <c r="C339" s="296"/>
      <c r="D339" s="182" t="s">
        <v>64</v>
      </c>
      <c r="E339" s="107" t="s">
        <v>7</v>
      </c>
      <c r="F339" s="175">
        <v>8.9600000000000009</v>
      </c>
      <c r="G339" s="285"/>
      <c r="H339" s="143"/>
      <c r="I339" s="144">
        <f>0*G339</f>
        <v>0</v>
      </c>
      <c r="J339" s="144"/>
      <c r="K339" s="292">
        <f t="shared" si="176"/>
        <v>0</v>
      </c>
      <c r="L339" s="286">
        <f>(H339+I339)*F339</f>
        <v>0</v>
      </c>
      <c r="M339" s="85">
        <f>J339*F339</f>
        <v>0</v>
      </c>
      <c r="N339" s="83">
        <f>M339+L339</f>
        <v>0</v>
      </c>
      <c r="O339" s="210" t="s">
        <v>463</v>
      </c>
      <c r="P339" s="183"/>
    </row>
    <row r="340" spans="1:16" s="31" customFormat="1" ht="39.950000000000003" customHeight="1" outlineLevel="2" x14ac:dyDescent="0.25">
      <c r="A340" s="176" t="s">
        <v>154</v>
      </c>
      <c r="B340" s="106"/>
      <c r="C340" s="296"/>
      <c r="D340" s="273" t="s">
        <v>405</v>
      </c>
      <c r="E340" s="106" t="s">
        <v>7</v>
      </c>
      <c r="F340" s="81">
        <v>2000.73</v>
      </c>
      <c r="G340" s="149"/>
      <c r="H340" s="143"/>
      <c r="I340" s="144"/>
      <c r="J340" s="144"/>
      <c r="K340" s="292">
        <f t="shared" si="176"/>
        <v>0</v>
      </c>
      <c r="L340" s="84">
        <f t="shared" si="177"/>
        <v>0</v>
      </c>
      <c r="M340" s="85">
        <f t="shared" si="178"/>
        <v>0</v>
      </c>
      <c r="N340" s="83">
        <f t="shared" si="179"/>
        <v>0</v>
      </c>
      <c r="O340" s="272" t="s">
        <v>224</v>
      </c>
      <c r="P340" s="183"/>
    </row>
    <row r="341" spans="1:16" s="31" customFormat="1" ht="51" customHeight="1" outlineLevel="2" x14ac:dyDescent="0.25">
      <c r="A341" s="176" t="s">
        <v>427</v>
      </c>
      <c r="B341" s="106"/>
      <c r="C341" s="296"/>
      <c r="D341" s="103" t="s">
        <v>63</v>
      </c>
      <c r="E341" s="106" t="s">
        <v>7</v>
      </c>
      <c r="F341" s="81">
        <v>16.260000000000002</v>
      </c>
      <c r="G341" s="149"/>
      <c r="H341" s="143"/>
      <c r="I341" s="144"/>
      <c r="J341" s="144"/>
      <c r="K341" s="292">
        <f t="shared" si="176"/>
        <v>0</v>
      </c>
      <c r="L341" s="84">
        <f t="shared" si="177"/>
        <v>0</v>
      </c>
      <c r="M341" s="85">
        <f t="shared" si="178"/>
        <v>0</v>
      </c>
      <c r="N341" s="83">
        <f t="shared" si="179"/>
        <v>0</v>
      </c>
      <c r="O341" s="208" t="s">
        <v>450</v>
      </c>
      <c r="P341" s="183"/>
    </row>
    <row r="342" spans="1:16" s="31" customFormat="1" ht="77.25" customHeight="1" outlineLevel="2" x14ac:dyDescent="0.25">
      <c r="A342" s="176" t="s">
        <v>155</v>
      </c>
      <c r="B342" s="88"/>
      <c r="C342" s="295" t="s">
        <v>407</v>
      </c>
      <c r="D342" s="271" t="s">
        <v>396</v>
      </c>
      <c r="E342" s="107" t="s">
        <v>7</v>
      </c>
      <c r="F342" s="175">
        <v>260.45999999999998</v>
      </c>
      <c r="G342" s="285"/>
      <c r="H342" s="143"/>
      <c r="I342" s="144">
        <f>0*G342</f>
        <v>0</v>
      </c>
      <c r="J342" s="144"/>
      <c r="K342" s="292">
        <f t="shared" si="176"/>
        <v>0</v>
      </c>
      <c r="L342" s="286">
        <f>(H342+I342)*F342</f>
        <v>0</v>
      </c>
      <c r="M342" s="85">
        <f>J342*F342</f>
        <v>0</v>
      </c>
      <c r="N342" s="83">
        <f>M342+L342</f>
        <v>0</v>
      </c>
      <c r="O342" s="212" t="s">
        <v>462</v>
      </c>
      <c r="P342" s="183"/>
    </row>
    <row r="343" spans="1:16" s="31" customFormat="1" ht="39.950000000000003" customHeight="1" outlineLevel="2" x14ac:dyDescent="0.25">
      <c r="A343" s="176" t="s">
        <v>156</v>
      </c>
      <c r="B343" s="88"/>
      <c r="C343" s="296"/>
      <c r="D343" s="273" t="s">
        <v>391</v>
      </c>
      <c r="E343" s="107" t="s">
        <v>7</v>
      </c>
      <c r="F343" s="175">
        <v>178.06</v>
      </c>
      <c r="G343" s="157"/>
      <c r="H343" s="180"/>
      <c r="I343" s="181"/>
      <c r="J343" s="181"/>
      <c r="K343" s="292">
        <f t="shared" si="176"/>
        <v>0</v>
      </c>
      <c r="L343" s="84">
        <f t="shared" si="177"/>
        <v>0</v>
      </c>
      <c r="M343" s="85">
        <f t="shared" si="178"/>
        <v>0</v>
      </c>
      <c r="N343" s="83">
        <f t="shared" si="179"/>
        <v>0</v>
      </c>
      <c r="O343" s="218"/>
      <c r="P343" s="183"/>
    </row>
    <row r="344" spans="1:16" s="31" customFormat="1" ht="47.25" customHeight="1" outlineLevel="2" x14ac:dyDescent="0.25">
      <c r="A344" s="176" t="s">
        <v>157</v>
      </c>
      <c r="B344" s="88"/>
      <c r="C344" s="297"/>
      <c r="D344" s="103" t="s">
        <v>65</v>
      </c>
      <c r="E344" s="107" t="s">
        <v>7</v>
      </c>
      <c r="F344" s="175">
        <v>19.5</v>
      </c>
      <c r="G344" s="157"/>
      <c r="H344" s="180"/>
      <c r="I344" s="181"/>
      <c r="J344" s="181"/>
      <c r="K344" s="292">
        <f t="shared" si="176"/>
        <v>0</v>
      </c>
      <c r="L344" s="84">
        <f t="shared" si="177"/>
        <v>0</v>
      </c>
      <c r="M344" s="85">
        <f t="shared" si="178"/>
        <v>0</v>
      </c>
      <c r="N344" s="83">
        <f t="shared" si="179"/>
        <v>0</v>
      </c>
      <c r="O344" s="208"/>
      <c r="P344" s="183"/>
    </row>
    <row r="345" spans="1:16" s="31" customFormat="1" ht="57" customHeight="1" outlineLevel="2" x14ac:dyDescent="0.25">
      <c r="A345" s="176" t="s">
        <v>158</v>
      </c>
      <c r="B345" s="88"/>
      <c r="C345" s="295" t="s">
        <v>506</v>
      </c>
      <c r="D345" s="182" t="s">
        <v>397</v>
      </c>
      <c r="E345" s="107" t="s">
        <v>7</v>
      </c>
      <c r="F345" s="175">
        <v>235.11</v>
      </c>
      <c r="G345" s="285"/>
      <c r="H345" s="143"/>
      <c r="I345" s="144">
        <f>0*G345</f>
        <v>0</v>
      </c>
      <c r="J345" s="144"/>
      <c r="K345" s="292">
        <f t="shared" si="176"/>
        <v>0</v>
      </c>
      <c r="L345" s="286">
        <f>(H345+I345)*F345</f>
        <v>0</v>
      </c>
      <c r="M345" s="85">
        <f>J345*F345</f>
        <v>0</v>
      </c>
      <c r="N345" s="83">
        <f>M345+L345</f>
        <v>0</v>
      </c>
      <c r="O345" s="284" t="s">
        <v>460</v>
      </c>
      <c r="P345" s="183"/>
    </row>
    <row r="346" spans="1:16" s="31" customFormat="1" ht="39.950000000000003" customHeight="1" outlineLevel="2" x14ac:dyDescent="0.25">
      <c r="A346" s="176" t="s">
        <v>159</v>
      </c>
      <c r="B346" s="88"/>
      <c r="C346" s="296"/>
      <c r="D346" s="273" t="s">
        <v>391</v>
      </c>
      <c r="E346" s="107" t="s">
        <v>7</v>
      </c>
      <c r="F346" s="175">
        <v>143.56</v>
      </c>
      <c r="G346" s="157"/>
      <c r="H346" s="180"/>
      <c r="I346" s="181"/>
      <c r="J346" s="181"/>
      <c r="K346" s="292">
        <f t="shared" si="176"/>
        <v>0</v>
      </c>
      <c r="L346" s="84">
        <f t="shared" si="177"/>
        <v>0</v>
      </c>
      <c r="M346" s="85">
        <f t="shared" si="178"/>
        <v>0</v>
      </c>
      <c r="N346" s="83">
        <f t="shared" si="179"/>
        <v>0</v>
      </c>
      <c r="O346" s="218"/>
      <c r="P346" s="183"/>
    </row>
    <row r="347" spans="1:16" s="31" customFormat="1" ht="42" customHeight="1" outlineLevel="2" x14ac:dyDescent="0.25">
      <c r="A347" s="176" t="s">
        <v>160</v>
      </c>
      <c r="B347" s="88"/>
      <c r="C347" s="297"/>
      <c r="D347" s="103" t="s">
        <v>65</v>
      </c>
      <c r="E347" s="107" t="s">
        <v>7</v>
      </c>
      <c r="F347" s="175">
        <v>13.49</v>
      </c>
      <c r="G347" s="157"/>
      <c r="H347" s="180"/>
      <c r="I347" s="181"/>
      <c r="J347" s="181"/>
      <c r="K347" s="292">
        <f t="shared" si="176"/>
        <v>0</v>
      </c>
      <c r="L347" s="84">
        <f t="shared" si="177"/>
        <v>0</v>
      </c>
      <c r="M347" s="85">
        <f t="shared" si="178"/>
        <v>0</v>
      </c>
      <c r="N347" s="83">
        <f t="shared" si="179"/>
        <v>0</v>
      </c>
      <c r="O347" s="208"/>
      <c r="P347" s="183"/>
    </row>
    <row r="348" spans="1:16" s="31" customFormat="1" ht="39.950000000000003" customHeight="1" outlineLevel="2" x14ac:dyDescent="0.25">
      <c r="A348" s="176" t="s">
        <v>161</v>
      </c>
      <c r="B348" s="88"/>
      <c r="C348" s="295" t="s">
        <v>505</v>
      </c>
      <c r="D348" s="182" t="s">
        <v>223</v>
      </c>
      <c r="E348" s="107" t="s">
        <v>7</v>
      </c>
      <c r="F348" s="175">
        <v>285.04000000000002</v>
      </c>
      <c r="G348" s="157"/>
      <c r="H348" s="180"/>
      <c r="I348" s="181"/>
      <c r="J348" s="181"/>
      <c r="K348" s="292">
        <f t="shared" si="176"/>
        <v>0</v>
      </c>
      <c r="L348" s="84">
        <f t="shared" si="177"/>
        <v>0</v>
      </c>
      <c r="M348" s="85">
        <f t="shared" si="178"/>
        <v>0</v>
      </c>
      <c r="N348" s="83">
        <f t="shared" si="179"/>
        <v>0</v>
      </c>
      <c r="O348" s="210"/>
      <c r="P348" s="183"/>
    </row>
    <row r="349" spans="1:16" s="31" customFormat="1" ht="57" customHeight="1" outlineLevel="2" x14ac:dyDescent="0.25">
      <c r="A349" s="176" t="s">
        <v>162</v>
      </c>
      <c r="B349" s="88"/>
      <c r="C349" s="296"/>
      <c r="D349" s="182" t="s">
        <v>222</v>
      </c>
      <c r="E349" s="107" t="s">
        <v>7</v>
      </c>
      <c r="F349" s="175">
        <v>166.14</v>
      </c>
      <c r="G349" s="285"/>
      <c r="H349" s="143"/>
      <c r="I349" s="144">
        <f>0*G349</f>
        <v>0</v>
      </c>
      <c r="J349" s="144"/>
      <c r="K349" s="292">
        <f t="shared" si="176"/>
        <v>0</v>
      </c>
      <c r="L349" s="286">
        <f>(H349+I349)*F349</f>
        <v>0</v>
      </c>
      <c r="M349" s="85">
        <f>J349*F349</f>
        <v>0</v>
      </c>
      <c r="N349" s="83">
        <f>M349+L349</f>
        <v>0</v>
      </c>
      <c r="O349" s="284" t="s">
        <v>460</v>
      </c>
      <c r="P349" s="183"/>
    </row>
    <row r="350" spans="1:16" s="31" customFormat="1" ht="39.950000000000003" customHeight="1" outlineLevel="2" x14ac:dyDescent="0.25">
      <c r="A350" s="176" t="s">
        <v>163</v>
      </c>
      <c r="B350" s="88"/>
      <c r="C350" s="296"/>
      <c r="D350" s="273" t="s">
        <v>391</v>
      </c>
      <c r="E350" s="107" t="s">
        <v>7</v>
      </c>
      <c r="F350" s="81">
        <v>378.78</v>
      </c>
      <c r="G350" s="82"/>
      <c r="H350" s="143"/>
      <c r="I350" s="144"/>
      <c r="J350" s="144"/>
      <c r="K350" s="292">
        <f t="shared" si="176"/>
        <v>0</v>
      </c>
      <c r="L350" s="84">
        <f t="shared" si="177"/>
        <v>0</v>
      </c>
      <c r="M350" s="85">
        <f t="shared" si="178"/>
        <v>0</v>
      </c>
      <c r="N350" s="83">
        <f t="shared" si="179"/>
        <v>0</v>
      </c>
      <c r="O350" s="272" t="s">
        <v>224</v>
      </c>
      <c r="P350" s="183"/>
    </row>
    <row r="351" spans="1:16" s="31" customFormat="1" ht="53.25" customHeight="1" outlineLevel="2" x14ac:dyDescent="0.25">
      <c r="A351" s="176" t="s">
        <v>164</v>
      </c>
      <c r="B351" s="88"/>
      <c r="C351" s="297"/>
      <c r="D351" s="103" t="s">
        <v>65</v>
      </c>
      <c r="E351" s="107" t="s">
        <v>7</v>
      </c>
      <c r="F351" s="81">
        <v>40.700000000000003</v>
      </c>
      <c r="G351" s="82"/>
      <c r="H351" s="143"/>
      <c r="I351" s="144"/>
      <c r="J351" s="144"/>
      <c r="K351" s="292">
        <f t="shared" si="176"/>
        <v>0</v>
      </c>
      <c r="L351" s="84">
        <f t="shared" si="177"/>
        <v>0</v>
      </c>
      <c r="M351" s="85">
        <f t="shared" si="178"/>
        <v>0</v>
      </c>
      <c r="N351" s="83">
        <f t="shared" si="179"/>
        <v>0</v>
      </c>
      <c r="O351" s="208"/>
      <c r="P351" s="183"/>
    </row>
    <row r="352" spans="1:16" s="31" customFormat="1" ht="30" customHeight="1" outlineLevel="1" x14ac:dyDescent="0.25">
      <c r="A352" s="177" t="s">
        <v>171</v>
      </c>
      <c r="B352" s="87"/>
      <c r="C352" s="89" t="s">
        <v>37</v>
      </c>
      <c r="D352" s="129"/>
      <c r="E352" s="129"/>
      <c r="F352" s="92"/>
      <c r="G352" s="131"/>
      <c r="H352" s="132"/>
      <c r="I352" s="133"/>
      <c r="J352" s="133"/>
      <c r="K352" s="134"/>
      <c r="L352" s="135"/>
      <c r="M352" s="136"/>
      <c r="N352" s="137"/>
      <c r="O352" s="138"/>
      <c r="P352" s="183"/>
    </row>
    <row r="353" spans="1:16" s="31" customFormat="1" ht="39" customHeight="1" outlineLevel="1" x14ac:dyDescent="0.25">
      <c r="A353" s="176" t="s">
        <v>172</v>
      </c>
      <c r="B353" s="106"/>
      <c r="C353" s="295" t="s">
        <v>431</v>
      </c>
      <c r="D353" s="182" t="s">
        <v>58</v>
      </c>
      <c r="E353" s="106" t="s">
        <v>7</v>
      </c>
      <c r="F353" s="81">
        <v>673.88</v>
      </c>
      <c r="G353" s="82"/>
      <c r="H353" s="143"/>
      <c r="I353" s="144"/>
      <c r="J353" s="144"/>
      <c r="K353" s="292">
        <f t="shared" ref="K353:K355" si="180">H353+I353</f>
        <v>0</v>
      </c>
      <c r="L353" s="84">
        <f t="shared" ref="L353:L355" si="181">H353*F353</f>
        <v>0</v>
      </c>
      <c r="M353" s="85">
        <f t="shared" ref="M353:M355" si="182">I353*F353</f>
        <v>0</v>
      </c>
      <c r="N353" s="83">
        <f t="shared" ref="N353:N355" si="183">M353+L353</f>
        <v>0</v>
      </c>
      <c r="O353" s="272"/>
      <c r="P353" s="183"/>
    </row>
    <row r="354" spans="1:16" s="31" customFormat="1" ht="39" customHeight="1" outlineLevel="1" x14ac:dyDescent="0.25">
      <c r="A354" s="176" t="s">
        <v>173</v>
      </c>
      <c r="B354" s="106"/>
      <c r="C354" s="296"/>
      <c r="D354" s="273" t="s">
        <v>405</v>
      </c>
      <c r="E354" s="106" t="s">
        <v>7</v>
      </c>
      <c r="F354" s="81">
        <v>710.84</v>
      </c>
      <c r="G354" s="165"/>
      <c r="H354" s="143"/>
      <c r="I354" s="144"/>
      <c r="J354" s="144"/>
      <c r="K354" s="292">
        <f t="shared" si="180"/>
        <v>0</v>
      </c>
      <c r="L354" s="84">
        <f t="shared" si="181"/>
        <v>0</v>
      </c>
      <c r="M354" s="85">
        <f t="shared" si="182"/>
        <v>0</v>
      </c>
      <c r="N354" s="83">
        <f t="shared" si="183"/>
        <v>0</v>
      </c>
      <c r="O354" s="272"/>
      <c r="P354" s="183"/>
    </row>
    <row r="355" spans="1:16" s="31" customFormat="1" ht="39" customHeight="1" outlineLevel="1" x14ac:dyDescent="0.25">
      <c r="A355" s="176" t="s">
        <v>174</v>
      </c>
      <c r="B355" s="106"/>
      <c r="C355" s="297"/>
      <c r="D355" s="103" t="s">
        <v>429</v>
      </c>
      <c r="E355" s="106" t="s">
        <v>7</v>
      </c>
      <c r="F355" s="81">
        <v>5.69</v>
      </c>
      <c r="G355" s="165"/>
      <c r="H355" s="143"/>
      <c r="I355" s="144"/>
      <c r="J355" s="144"/>
      <c r="K355" s="292">
        <f t="shared" si="180"/>
        <v>0</v>
      </c>
      <c r="L355" s="84">
        <f t="shared" si="181"/>
        <v>0</v>
      </c>
      <c r="M355" s="85">
        <f t="shared" si="182"/>
        <v>0</v>
      </c>
      <c r="N355" s="83">
        <f t="shared" si="183"/>
        <v>0</v>
      </c>
      <c r="O355" s="208"/>
      <c r="P355" s="183"/>
    </row>
    <row r="356" spans="1:16" s="31" customFormat="1" ht="30" customHeight="1" x14ac:dyDescent="0.25">
      <c r="A356" s="139" t="s">
        <v>175</v>
      </c>
      <c r="B356" s="99"/>
      <c r="C356" s="100" t="s">
        <v>16</v>
      </c>
      <c r="D356" s="101"/>
      <c r="E356" s="108" t="s">
        <v>7</v>
      </c>
      <c r="F356" s="109">
        <f>F358+F361+F363+F364+F367+F369+F370+F371+F373+F375+F376+F379+F381+F382+F383+F385</f>
        <v>2697.77</v>
      </c>
      <c r="G356" s="110"/>
      <c r="H356" s="111"/>
      <c r="I356" s="125"/>
      <c r="J356" s="125"/>
      <c r="K356" s="112"/>
      <c r="L356" s="113">
        <f>SUM(L358:L386)</f>
        <v>0</v>
      </c>
      <c r="M356" s="114">
        <f>SUM(M358:M386)</f>
        <v>0</v>
      </c>
      <c r="N356" s="115">
        <f>M356+L356</f>
        <v>0</v>
      </c>
      <c r="O356" s="174"/>
      <c r="P356" s="183"/>
    </row>
    <row r="357" spans="1:16" s="31" customFormat="1" ht="30" customHeight="1" outlineLevel="1" x14ac:dyDescent="0.25">
      <c r="A357" s="177" t="s">
        <v>176</v>
      </c>
      <c r="B357" s="87"/>
      <c r="C357" s="89" t="s">
        <v>331</v>
      </c>
      <c r="D357" s="128"/>
      <c r="E357" s="129"/>
      <c r="F357" s="92"/>
      <c r="G357" s="131"/>
      <c r="H357" s="132"/>
      <c r="I357" s="133"/>
      <c r="J357" s="133"/>
      <c r="K357" s="134"/>
      <c r="L357" s="135"/>
      <c r="M357" s="136"/>
      <c r="N357" s="137"/>
      <c r="O357" s="138"/>
      <c r="P357" s="183"/>
    </row>
    <row r="358" spans="1:16" s="31" customFormat="1" ht="45.75" customHeight="1" outlineLevel="2" x14ac:dyDescent="0.25">
      <c r="A358" s="176" t="s">
        <v>177</v>
      </c>
      <c r="B358" s="106"/>
      <c r="C358" s="295" t="s">
        <v>432</v>
      </c>
      <c r="D358" s="103" t="s">
        <v>29</v>
      </c>
      <c r="E358" s="106" t="s">
        <v>7</v>
      </c>
      <c r="F358" s="81">
        <v>229.67</v>
      </c>
      <c r="G358" s="82"/>
      <c r="H358" s="143"/>
      <c r="I358" s="144"/>
      <c r="J358" s="144"/>
      <c r="K358" s="292">
        <f t="shared" ref="K358:K359" si="184">H358+I358</f>
        <v>0</v>
      </c>
      <c r="L358" s="84">
        <f t="shared" ref="L358:L359" si="185">H358*F358</f>
        <v>0</v>
      </c>
      <c r="M358" s="85">
        <f t="shared" ref="M358:M359" si="186">I358*F358</f>
        <v>0</v>
      </c>
      <c r="N358" s="83">
        <f t="shared" ref="N358:N359" si="187">M358+L358</f>
        <v>0</v>
      </c>
      <c r="O358" s="229"/>
      <c r="P358" s="183"/>
    </row>
    <row r="359" spans="1:16" s="31" customFormat="1" ht="45.75" customHeight="1" outlineLevel="2" x14ac:dyDescent="0.25">
      <c r="A359" s="176" t="s">
        <v>178</v>
      </c>
      <c r="B359" s="106"/>
      <c r="C359" s="297"/>
      <c r="D359" s="273" t="s">
        <v>390</v>
      </c>
      <c r="E359" s="106" t="s">
        <v>7</v>
      </c>
      <c r="F359" s="81">
        <f>F358</f>
        <v>229.67</v>
      </c>
      <c r="G359" s="165"/>
      <c r="H359" s="143"/>
      <c r="I359" s="144"/>
      <c r="J359" s="144"/>
      <c r="K359" s="292">
        <f t="shared" si="184"/>
        <v>0</v>
      </c>
      <c r="L359" s="84">
        <f t="shared" si="185"/>
        <v>0</v>
      </c>
      <c r="M359" s="85">
        <f t="shared" si="186"/>
        <v>0</v>
      </c>
      <c r="N359" s="83">
        <f t="shared" si="187"/>
        <v>0</v>
      </c>
      <c r="O359" s="208"/>
      <c r="P359" s="183"/>
    </row>
    <row r="360" spans="1:16" s="31" customFormat="1" ht="30" customHeight="1" outlineLevel="1" x14ac:dyDescent="0.25">
      <c r="A360" s="177" t="s">
        <v>179</v>
      </c>
      <c r="B360" s="87"/>
      <c r="C360" s="164" t="s">
        <v>17</v>
      </c>
      <c r="D360" s="90"/>
      <c r="E360" s="91"/>
      <c r="F360" s="92"/>
      <c r="G360" s="93"/>
      <c r="H360" s="132"/>
      <c r="I360" s="133"/>
      <c r="J360" s="133"/>
      <c r="K360" s="134"/>
      <c r="L360" s="135"/>
      <c r="M360" s="136"/>
      <c r="N360" s="137"/>
      <c r="O360" s="138"/>
      <c r="P360" s="183"/>
    </row>
    <row r="361" spans="1:16" s="31" customFormat="1" ht="42.75" customHeight="1" outlineLevel="2" x14ac:dyDescent="0.25">
      <c r="A361" s="176" t="s">
        <v>180</v>
      </c>
      <c r="B361" s="102"/>
      <c r="C361" s="295" t="s">
        <v>368</v>
      </c>
      <c r="D361" s="227" t="s">
        <v>29</v>
      </c>
      <c r="E361" s="104" t="s">
        <v>7</v>
      </c>
      <c r="F361" s="81">
        <v>4.6399999999999997</v>
      </c>
      <c r="G361" s="105"/>
      <c r="H361" s="143"/>
      <c r="I361" s="144"/>
      <c r="J361" s="144"/>
      <c r="K361" s="292">
        <f t="shared" ref="K361:K371" si="188">H361+I361</f>
        <v>0</v>
      </c>
      <c r="L361" s="84">
        <f t="shared" ref="L361:L371" si="189">H361*F361</f>
        <v>0</v>
      </c>
      <c r="M361" s="85">
        <f t="shared" ref="M361:M371" si="190">I361*F361</f>
        <v>0</v>
      </c>
      <c r="N361" s="83">
        <f t="shared" ref="N361:N371" si="191">M361+L361</f>
        <v>0</v>
      </c>
      <c r="O361" s="210"/>
      <c r="P361" s="278"/>
    </row>
    <row r="362" spans="1:16" s="31" customFormat="1" ht="42.75" customHeight="1" outlineLevel="2" x14ac:dyDescent="0.25">
      <c r="A362" s="176" t="s">
        <v>181</v>
      </c>
      <c r="B362" s="102"/>
      <c r="C362" s="297"/>
      <c r="D362" s="273" t="s">
        <v>390</v>
      </c>
      <c r="E362" s="104" t="s">
        <v>7</v>
      </c>
      <c r="F362" s="81">
        <f>F361</f>
        <v>4.6399999999999997</v>
      </c>
      <c r="G362" s="105"/>
      <c r="H362" s="143"/>
      <c r="I362" s="144"/>
      <c r="J362" s="144"/>
      <c r="K362" s="292">
        <f t="shared" si="188"/>
        <v>0</v>
      </c>
      <c r="L362" s="84">
        <f t="shared" si="189"/>
        <v>0</v>
      </c>
      <c r="M362" s="85">
        <f t="shared" si="190"/>
        <v>0</v>
      </c>
      <c r="N362" s="83">
        <f t="shared" si="191"/>
        <v>0</v>
      </c>
      <c r="O362" s="210"/>
      <c r="P362" s="183"/>
    </row>
    <row r="363" spans="1:16" s="31" customFormat="1" ht="87.75" customHeight="1" outlineLevel="2" x14ac:dyDescent="0.25">
      <c r="A363" s="176" t="s">
        <v>182</v>
      </c>
      <c r="B363" s="106"/>
      <c r="C363" s="226" t="s">
        <v>375</v>
      </c>
      <c r="D363" s="103" t="s">
        <v>67</v>
      </c>
      <c r="E363" s="156" t="s">
        <v>7</v>
      </c>
      <c r="F363" s="81">
        <v>527.1</v>
      </c>
      <c r="G363" s="105"/>
      <c r="H363" s="143"/>
      <c r="I363" s="144"/>
      <c r="J363" s="144"/>
      <c r="K363" s="292">
        <f t="shared" si="188"/>
        <v>0</v>
      </c>
      <c r="L363" s="84">
        <f t="shared" si="189"/>
        <v>0</v>
      </c>
      <c r="M363" s="85">
        <f t="shared" si="190"/>
        <v>0</v>
      </c>
      <c r="N363" s="83">
        <f t="shared" si="191"/>
        <v>0</v>
      </c>
      <c r="O363" s="210" t="s">
        <v>374</v>
      </c>
      <c r="P363" s="183"/>
    </row>
    <row r="364" spans="1:16" s="31" customFormat="1" ht="39.950000000000003" customHeight="1" outlineLevel="2" x14ac:dyDescent="0.25">
      <c r="A364" s="176" t="s">
        <v>183</v>
      </c>
      <c r="B364" s="106"/>
      <c r="C364" s="295" t="s">
        <v>369</v>
      </c>
      <c r="D364" s="227" t="s">
        <v>52</v>
      </c>
      <c r="E364" s="156" t="s">
        <v>7</v>
      </c>
      <c r="F364" s="175">
        <v>60.31</v>
      </c>
      <c r="G364" s="105"/>
      <c r="H364" s="180"/>
      <c r="I364" s="181"/>
      <c r="J364" s="181"/>
      <c r="K364" s="292">
        <f t="shared" si="188"/>
        <v>0</v>
      </c>
      <c r="L364" s="84">
        <f t="shared" si="189"/>
        <v>0</v>
      </c>
      <c r="M364" s="85">
        <f t="shared" si="190"/>
        <v>0</v>
      </c>
      <c r="N364" s="83">
        <f t="shared" si="191"/>
        <v>0</v>
      </c>
      <c r="O364" s="210"/>
      <c r="P364" s="183"/>
    </row>
    <row r="365" spans="1:16" s="31" customFormat="1" ht="39.950000000000003" customHeight="1" outlineLevel="2" x14ac:dyDescent="0.25">
      <c r="A365" s="176" t="s">
        <v>184</v>
      </c>
      <c r="B365" s="106"/>
      <c r="C365" s="296"/>
      <c r="D365" s="182" t="s">
        <v>56</v>
      </c>
      <c r="E365" s="156" t="s">
        <v>7</v>
      </c>
      <c r="F365" s="175">
        <f>F364</f>
        <v>60.31</v>
      </c>
      <c r="G365" s="105"/>
      <c r="H365" s="180"/>
      <c r="I365" s="181"/>
      <c r="J365" s="181"/>
      <c r="K365" s="292">
        <f t="shared" si="188"/>
        <v>0</v>
      </c>
      <c r="L365" s="84">
        <f t="shared" si="189"/>
        <v>0</v>
      </c>
      <c r="M365" s="85">
        <f t="shared" si="190"/>
        <v>0</v>
      </c>
      <c r="N365" s="83">
        <f t="shared" si="191"/>
        <v>0</v>
      </c>
      <c r="O365" s="210"/>
      <c r="P365" s="183"/>
    </row>
    <row r="366" spans="1:16" s="31" customFormat="1" ht="51" customHeight="1" outlineLevel="2" x14ac:dyDescent="0.25">
      <c r="A366" s="176" t="s">
        <v>185</v>
      </c>
      <c r="B366" s="106"/>
      <c r="C366" s="297"/>
      <c r="D366" s="103" t="s">
        <v>55</v>
      </c>
      <c r="E366" s="156" t="s">
        <v>7</v>
      </c>
      <c r="F366" s="175">
        <f>F364</f>
        <v>60.31</v>
      </c>
      <c r="G366" s="105"/>
      <c r="H366" s="180"/>
      <c r="I366" s="181"/>
      <c r="J366" s="181"/>
      <c r="K366" s="292">
        <f t="shared" si="188"/>
        <v>0</v>
      </c>
      <c r="L366" s="84">
        <f t="shared" si="189"/>
        <v>0</v>
      </c>
      <c r="M366" s="85">
        <f t="shared" si="190"/>
        <v>0</v>
      </c>
      <c r="N366" s="83">
        <f t="shared" si="191"/>
        <v>0</v>
      </c>
      <c r="O366" s="210"/>
      <c r="P366" s="183"/>
    </row>
    <row r="367" spans="1:16" s="31" customFormat="1" ht="39.950000000000003" customHeight="1" outlineLevel="2" x14ac:dyDescent="0.25">
      <c r="A367" s="176" t="s">
        <v>186</v>
      </c>
      <c r="B367" s="106"/>
      <c r="C367" s="295" t="s">
        <v>389</v>
      </c>
      <c r="D367" s="227" t="s">
        <v>52</v>
      </c>
      <c r="E367" s="156" t="s">
        <v>7</v>
      </c>
      <c r="F367" s="175">
        <v>76.7</v>
      </c>
      <c r="G367" s="105"/>
      <c r="H367" s="180"/>
      <c r="I367" s="181"/>
      <c r="J367" s="181"/>
      <c r="K367" s="292">
        <f t="shared" si="188"/>
        <v>0</v>
      </c>
      <c r="L367" s="84">
        <f t="shared" si="189"/>
        <v>0</v>
      </c>
      <c r="M367" s="85">
        <f t="shared" si="190"/>
        <v>0</v>
      </c>
      <c r="N367" s="83">
        <f t="shared" si="191"/>
        <v>0</v>
      </c>
      <c r="O367" s="210"/>
      <c r="P367" s="183"/>
    </row>
    <row r="368" spans="1:16" s="31" customFormat="1" ht="39.950000000000003" customHeight="1" outlineLevel="2" x14ac:dyDescent="0.25">
      <c r="A368" s="176" t="s">
        <v>187</v>
      </c>
      <c r="B368" s="106"/>
      <c r="C368" s="297"/>
      <c r="D368" s="273" t="s">
        <v>390</v>
      </c>
      <c r="E368" s="156" t="s">
        <v>7</v>
      </c>
      <c r="F368" s="201">
        <f>F367</f>
        <v>76.7</v>
      </c>
      <c r="G368" s="202"/>
      <c r="H368" s="180"/>
      <c r="I368" s="181"/>
      <c r="J368" s="181"/>
      <c r="K368" s="292">
        <f t="shared" si="188"/>
        <v>0</v>
      </c>
      <c r="L368" s="84">
        <f t="shared" si="189"/>
        <v>0</v>
      </c>
      <c r="M368" s="85">
        <f t="shared" si="190"/>
        <v>0</v>
      </c>
      <c r="N368" s="83">
        <f t="shared" si="191"/>
        <v>0</v>
      </c>
      <c r="O368" s="210"/>
      <c r="P368" s="183"/>
    </row>
    <row r="369" spans="1:16" s="31" customFormat="1" ht="39.950000000000003" customHeight="1" outlineLevel="2" x14ac:dyDescent="0.25">
      <c r="A369" s="176" t="s">
        <v>188</v>
      </c>
      <c r="B369" s="106"/>
      <c r="C369" s="103" t="s">
        <v>370</v>
      </c>
      <c r="D369" s="103" t="s">
        <v>289</v>
      </c>
      <c r="E369" s="156" t="s">
        <v>7</v>
      </c>
      <c r="F369" s="175">
        <v>65.63</v>
      </c>
      <c r="G369" s="105"/>
      <c r="H369" s="180"/>
      <c r="I369" s="181"/>
      <c r="J369" s="181"/>
      <c r="K369" s="292">
        <f t="shared" si="188"/>
        <v>0</v>
      </c>
      <c r="L369" s="84">
        <f t="shared" si="189"/>
        <v>0</v>
      </c>
      <c r="M369" s="85">
        <f t="shared" si="190"/>
        <v>0</v>
      </c>
      <c r="N369" s="83">
        <f t="shared" si="191"/>
        <v>0</v>
      </c>
      <c r="O369" s="210"/>
      <c r="P369" s="183"/>
    </row>
    <row r="370" spans="1:16" s="31" customFormat="1" ht="39.950000000000003" customHeight="1" outlineLevel="2" x14ac:dyDescent="0.25">
      <c r="A370" s="176" t="s">
        <v>189</v>
      </c>
      <c r="B370" s="106"/>
      <c r="C370" s="103" t="s">
        <v>372</v>
      </c>
      <c r="D370" s="103" t="s">
        <v>66</v>
      </c>
      <c r="E370" s="156" t="s">
        <v>7</v>
      </c>
      <c r="F370" s="175">
        <v>5.84</v>
      </c>
      <c r="G370" s="105"/>
      <c r="H370" s="180"/>
      <c r="I370" s="181"/>
      <c r="J370" s="181"/>
      <c r="K370" s="292">
        <f t="shared" si="188"/>
        <v>0</v>
      </c>
      <c r="L370" s="84">
        <f t="shared" si="189"/>
        <v>0</v>
      </c>
      <c r="M370" s="85">
        <f t="shared" si="190"/>
        <v>0</v>
      </c>
      <c r="N370" s="83">
        <f t="shared" si="191"/>
        <v>0</v>
      </c>
      <c r="O370" s="210" t="s">
        <v>373</v>
      </c>
      <c r="P370" s="183"/>
    </row>
    <row r="371" spans="1:16" s="31" customFormat="1" ht="170.25" customHeight="1" outlineLevel="2" x14ac:dyDescent="0.25">
      <c r="A371" s="176" t="s">
        <v>302</v>
      </c>
      <c r="B371" s="106"/>
      <c r="C371" s="103" t="s">
        <v>377</v>
      </c>
      <c r="D371" s="103" t="s">
        <v>286</v>
      </c>
      <c r="E371" s="156" t="s">
        <v>7</v>
      </c>
      <c r="F371" s="175">
        <v>311.02</v>
      </c>
      <c r="G371" s="86"/>
      <c r="H371" s="180"/>
      <c r="I371" s="181"/>
      <c r="J371" s="181"/>
      <c r="K371" s="292">
        <f t="shared" si="188"/>
        <v>0</v>
      </c>
      <c r="L371" s="84">
        <f t="shared" si="189"/>
        <v>0</v>
      </c>
      <c r="M371" s="85">
        <f t="shared" si="190"/>
        <v>0</v>
      </c>
      <c r="N371" s="83">
        <f t="shared" si="191"/>
        <v>0</v>
      </c>
      <c r="O371" s="210"/>
      <c r="P371" s="183"/>
    </row>
    <row r="372" spans="1:16" s="31" customFormat="1" ht="30" customHeight="1" outlineLevel="1" x14ac:dyDescent="0.25">
      <c r="A372" s="177" t="s">
        <v>190</v>
      </c>
      <c r="B372" s="87"/>
      <c r="C372" s="164" t="s">
        <v>232</v>
      </c>
      <c r="D372" s="90"/>
      <c r="E372" s="129"/>
      <c r="F372" s="92"/>
      <c r="G372" s="131"/>
      <c r="H372" s="132"/>
      <c r="I372" s="133"/>
      <c r="J372" s="133"/>
      <c r="K372" s="134"/>
      <c r="L372" s="135"/>
      <c r="M372" s="136"/>
      <c r="N372" s="137"/>
      <c r="O372" s="138"/>
      <c r="P372" s="183"/>
    </row>
    <row r="373" spans="1:16" s="31" customFormat="1" ht="36" customHeight="1" outlineLevel="2" x14ac:dyDescent="0.25">
      <c r="A373" s="176" t="s">
        <v>191</v>
      </c>
      <c r="B373" s="102"/>
      <c r="C373" s="295" t="s">
        <v>498</v>
      </c>
      <c r="D373" s="227" t="s">
        <v>29</v>
      </c>
      <c r="E373" s="104" t="s">
        <v>7</v>
      </c>
      <c r="F373" s="81">
        <v>12.57</v>
      </c>
      <c r="G373" s="105"/>
      <c r="H373" s="143"/>
      <c r="I373" s="144"/>
      <c r="J373" s="144"/>
      <c r="K373" s="292">
        <f t="shared" ref="K373:K383" si="192">H373+I373</f>
        <v>0</v>
      </c>
      <c r="L373" s="84">
        <f t="shared" ref="L373:L383" si="193">H373*F373</f>
        <v>0</v>
      </c>
      <c r="M373" s="85">
        <f t="shared" ref="M373:M383" si="194">I373*F373</f>
        <v>0</v>
      </c>
      <c r="N373" s="83">
        <f t="shared" ref="N373:N383" si="195">M373+L373</f>
        <v>0</v>
      </c>
      <c r="O373" s="210"/>
      <c r="P373" s="278"/>
    </row>
    <row r="374" spans="1:16" s="31" customFormat="1" ht="36" customHeight="1" outlineLevel="2" x14ac:dyDescent="0.25">
      <c r="A374" s="176" t="s">
        <v>192</v>
      </c>
      <c r="B374" s="102"/>
      <c r="C374" s="297"/>
      <c r="D374" s="273" t="s">
        <v>390</v>
      </c>
      <c r="E374" s="104" t="s">
        <v>7</v>
      </c>
      <c r="F374" s="81">
        <f>F373</f>
        <v>12.57</v>
      </c>
      <c r="G374" s="105"/>
      <c r="H374" s="143"/>
      <c r="I374" s="144"/>
      <c r="J374" s="144"/>
      <c r="K374" s="292">
        <f t="shared" si="192"/>
        <v>0</v>
      </c>
      <c r="L374" s="84">
        <f t="shared" si="193"/>
        <v>0</v>
      </c>
      <c r="M374" s="85">
        <f t="shared" si="194"/>
        <v>0</v>
      </c>
      <c r="N374" s="83">
        <f t="shared" si="195"/>
        <v>0</v>
      </c>
      <c r="O374" s="210"/>
      <c r="P374" s="183"/>
    </row>
    <row r="375" spans="1:16" s="31" customFormat="1" ht="145.5" customHeight="1" outlineLevel="2" x14ac:dyDescent="0.25">
      <c r="A375" s="176" t="s">
        <v>193</v>
      </c>
      <c r="B375" s="106"/>
      <c r="C375" s="226" t="s">
        <v>500</v>
      </c>
      <c r="D375" s="103" t="s">
        <v>67</v>
      </c>
      <c r="E375" s="156" t="s">
        <v>7</v>
      </c>
      <c r="F375" s="81">
        <v>810.19</v>
      </c>
      <c r="G375" s="105"/>
      <c r="H375" s="143"/>
      <c r="I375" s="144"/>
      <c r="J375" s="144"/>
      <c r="K375" s="292">
        <f t="shared" si="192"/>
        <v>0</v>
      </c>
      <c r="L375" s="84">
        <f t="shared" si="193"/>
        <v>0</v>
      </c>
      <c r="M375" s="85">
        <f t="shared" si="194"/>
        <v>0</v>
      </c>
      <c r="N375" s="83">
        <f t="shared" si="195"/>
        <v>0</v>
      </c>
      <c r="O375" s="210" t="s">
        <v>376</v>
      </c>
      <c r="P375" s="183"/>
    </row>
    <row r="376" spans="1:16" s="31" customFormat="1" ht="39.950000000000003" customHeight="1" outlineLevel="2" x14ac:dyDescent="0.25">
      <c r="A376" s="176" t="s">
        <v>194</v>
      </c>
      <c r="B376" s="106"/>
      <c r="C376" s="295" t="s">
        <v>497</v>
      </c>
      <c r="D376" s="227" t="s">
        <v>52</v>
      </c>
      <c r="E376" s="156" t="s">
        <v>7</v>
      </c>
      <c r="F376" s="175">
        <v>16.07</v>
      </c>
      <c r="G376" s="105"/>
      <c r="H376" s="180"/>
      <c r="I376" s="181"/>
      <c r="J376" s="181"/>
      <c r="K376" s="292">
        <f t="shared" si="192"/>
        <v>0</v>
      </c>
      <c r="L376" s="84">
        <f t="shared" si="193"/>
        <v>0</v>
      </c>
      <c r="M376" s="85">
        <f t="shared" si="194"/>
        <v>0</v>
      </c>
      <c r="N376" s="83">
        <f t="shared" si="195"/>
        <v>0</v>
      </c>
      <c r="O376" s="210"/>
      <c r="P376" s="183"/>
    </row>
    <row r="377" spans="1:16" s="31" customFormat="1" ht="39.950000000000003" customHeight="1" outlineLevel="2" x14ac:dyDescent="0.25">
      <c r="A377" s="176" t="s">
        <v>195</v>
      </c>
      <c r="B377" s="106"/>
      <c r="C377" s="296"/>
      <c r="D377" s="182" t="s">
        <v>56</v>
      </c>
      <c r="E377" s="156" t="s">
        <v>7</v>
      </c>
      <c r="F377" s="175">
        <f>F376</f>
        <v>16.07</v>
      </c>
      <c r="G377" s="105"/>
      <c r="H377" s="180"/>
      <c r="I377" s="181"/>
      <c r="J377" s="181"/>
      <c r="K377" s="292">
        <f t="shared" si="192"/>
        <v>0</v>
      </c>
      <c r="L377" s="84">
        <f t="shared" si="193"/>
        <v>0</v>
      </c>
      <c r="M377" s="85">
        <f t="shared" si="194"/>
        <v>0</v>
      </c>
      <c r="N377" s="83">
        <f t="shared" si="195"/>
        <v>0</v>
      </c>
      <c r="O377" s="210"/>
      <c r="P377" s="183"/>
    </row>
    <row r="378" spans="1:16" s="31" customFormat="1" ht="51" customHeight="1" outlineLevel="2" x14ac:dyDescent="0.25">
      <c r="A378" s="176" t="s">
        <v>196</v>
      </c>
      <c r="B378" s="106"/>
      <c r="C378" s="296"/>
      <c r="D378" s="103" t="s">
        <v>283</v>
      </c>
      <c r="E378" s="156" t="s">
        <v>7</v>
      </c>
      <c r="F378" s="175">
        <f>F376</f>
        <v>16.07</v>
      </c>
      <c r="G378" s="105"/>
      <c r="H378" s="180"/>
      <c r="I378" s="181"/>
      <c r="J378" s="181"/>
      <c r="K378" s="292">
        <f t="shared" si="192"/>
        <v>0</v>
      </c>
      <c r="L378" s="84">
        <f t="shared" si="193"/>
        <v>0</v>
      </c>
      <c r="M378" s="85">
        <f t="shared" si="194"/>
        <v>0</v>
      </c>
      <c r="N378" s="83">
        <f t="shared" si="195"/>
        <v>0</v>
      </c>
      <c r="O378" s="210"/>
      <c r="P378" s="183"/>
    </row>
    <row r="379" spans="1:16" s="31" customFormat="1" ht="54" customHeight="1" outlineLevel="2" x14ac:dyDescent="0.25">
      <c r="A379" s="176" t="s">
        <v>197</v>
      </c>
      <c r="B379" s="106"/>
      <c r="C379" s="295" t="s">
        <v>502</v>
      </c>
      <c r="D379" s="227" t="s">
        <v>52</v>
      </c>
      <c r="E379" s="156" t="s">
        <v>7</v>
      </c>
      <c r="F379" s="175">
        <f>132.37-4.69-7.88</f>
        <v>119.8</v>
      </c>
      <c r="G379" s="105"/>
      <c r="H379" s="180"/>
      <c r="I379" s="181"/>
      <c r="J379" s="181"/>
      <c r="K379" s="292">
        <f t="shared" si="192"/>
        <v>0</v>
      </c>
      <c r="L379" s="84">
        <f t="shared" si="193"/>
        <v>0</v>
      </c>
      <c r="M379" s="85">
        <f t="shared" si="194"/>
        <v>0</v>
      </c>
      <c r="N379" s="83">
        <f t="shared" si="195"/>
        <v>0</v>
      </c>
      <c r="O379" s="210"/>
      <c r="P379" s="183"/>
    </row>
    <row r="380" spans="1:16" s="31" customFormat="1" ht="54" customHeight="1" outlineLevel="2" x14ac:dyDescent="0.25">
      <c r="A380" s="176" t="s">
        <v>198</v>
      </c>
      <c r="B380" s="106"/>
      <c r="C380" s="297"/>
      <c r="D380" s="273" t="s">
        <v>390</v>
      </c>
      <c r="E380" s="156" t="s">
        <v>7</v>
      </c>
      <c r="F380" s="175">
        <f>F379</f>
        <v>119.8</v>
      </c>
      <c r="G380" s="105"/>
      <c r="H380" s="180"/>
      <c r="I380" s="181"/>
      <c r="J380" s="181"/>
      <c r="K380" s="292">
        <f t="shared" si="192"/>
        <v>0</v>
      </c>
      <c r="L380" s="84">
        <f t="shared" si="193"/>
        <v>0</v>
      </c>
      <c r="M380" s="85">
        <f t="shared" si="194"/>
        <v>0</v>
      </c>
      <c r="N380" s="83">
        <f t="shared" si="195"/>
        <v>0</v>
      </c>
      <c r="O380" s="210"/>
      <c r="P380" s="183"/>
    </row>
    <row r="381" spans="1:16" s="31" customFormat="1" ht="89.25" customHeight="1" outlineLevel="2" x14ac:dyDescent="0.25">
      <c r="A381" s="176" t="s">
        <v>199</v>
      </c>
      <c r="B381" s="106"/>
      <c r="C381" s="227" t="s">
        <v>499</v>
      </c>
      <c r="D381" s="103" t="s">
        <v>286</v>
      </c>
      <c r="E381" s="156" t="s">
        <v>7</v>
      </c>
      <c r="F381" s="175">
        <f>149.59-3.53</f>
        <v>146.06</v>
      </c>
      <c r="G381" s="86"/>
      <c r="H381" s="180"/>
      <c r="I381" s="181"/>
      <c r="J381" s="181"/>
      <c r="K381" s="292">
        <f t="shared" si="192"/>
        <v>0</v>
      </c>
      <c r="L381" s="84">
        <f t="shared" si="193"/>
        <v>0</v>
      </c>
      <c r="M381" s="85">
        <f t="shared" si="194"/>
        <v>0</v>
      </c>
      <c r="N381" s="83">
        <f t="shared" si="195"/>
        <v>0</v>
      </c>
      <c r="O381" s="210"/>
      <c r="P381" s="183"/>
    </row>
    <row r="382" spans="1:16" s="31" customFormat="1" ht="39.950000000000003" customHeight="1" outlineLevel="2" x14ac:dyDescent="0.25">
      <c r="A382" s="176" t="s">
        <v>200</v>
      </c>
      <c r="B382" s="106"/>
      <c r="C382" s="103" t="s">
        <v>371</v>
      </c>
      <c r="D382" s="103" t="s">
        <v>289</v>
      </c>
      <c r="E382" s="156" t="s">
        <v>7</v>
      </c>
      <c r="F382" s="175">
        <v>76</v>
      </c>
      <c r="G382" s="105"/>
      <c r="H382" s="180"/>
      <c r="I382" s="181"/>
      <c r="J382" s="181"/>
      <c r="K382" s="292">
        <f t="shared" si="192"/>
        <v>0</v>
      </c>
      <c r="L382" s="84">
        <f t="shared" si="193"/>
        <v>0</v>
      </c>
      <c r="M382" s="85">
        <f t="shared" si="194"/>
        <v>0</v>
      </c>
      <c r="N382" s="83">
        <f t="shared" si="195"/>
        <v>0</v>
      </c>
      <c r="O382" s="210"/>
      <c r="P382" s="183"/>
    </row>
    <row r="383" spans="1:16" s="31" customFormat="1" ht="39.950000000000003" customHeight="1" outlineLevel="2" x14ac:dyDescent="0.25">
      <c r="A383" s="176" t="s">
        <v>303</v>
      </c>
      <c r="B383" s="106"/>
      <c r="C383" s="103" t="s">
        <v>501</v>
      </c>
      <c r="D383" s="103" t="s">
        <v>66</v>
      </c>
      <c r="E383" s="156" t="s">
        <v>7</v>
      </c>
      <c r="F383" s="175">
        <v>6</v>
      </c>
      <c r="G383" s="105"/>
      <c r="H383" s="180"/>
      <c r="I383" s="181"/>
      <c r="J383" s="181"/>
      <c r="K383" s="292">
        <f t="shared" si="192"/>
        <v>0</v>
      </c>
      <c r="L383" s="84">
        <f t="shared" si="193"/>
        <v>0</v>
      </c>
      <c r="M383" s="85">
        <f t="shared" si="194"/>
        <v>0</v>
      </c>
      <c r="N383" s="83">
        <f t="shared" si="195"/>
        <v>0</v>
      </c>
      <c r="O383" s="210" t="s">
        <v>373</v>
      </c>
      <c r="P383" s="183"/>
    </row>
    <row r="384" spans="1:16" s="31" customFormat="1" ht="30" customHeight="1" outlineLevel="1" x14ac:dyDescent="0.25">
      <c r="A384" s="177" t="s">
        <v>201</v>
      </c>
      <c r="B384" s="87"/>
      <c r="C384" s="89" t="s">
        <v>37</v>
      </c>
      <c r="D384" s="128"/>
      <c r="E384" s="129"/>
      <c r="F384" s="92"/>
      <c r="G384" s="131"/>
      <c r="H384" s="132"/>
      <c r="I384" s="133"/>
      <c r="J384" s="133"/>
      <c r="K384" s="134"/>
      <c r="L384" s="135"/>
      <c r="M384" s="136"/>
      <c r="N384" s="137"/>
      <c r="O384" s="138"/>
      <c r="P384" s="183"/>
    </row>
    <row r="385" spans="1:16" s="31" customFormat="1" ht="36.75" customHeight="1" outlineLevel="2" x14ac:dyDescent="0.25">
      <c r="A385" s="184" t="s">
        <v>202</v>
      </c>
      <c r="B385" s="106"/>
      <c r="C385" s="302" t="s">
        <v>384</v>
      </c>
      <c r="D385" s="182" t="s">
        <v>58</v>
      </c>
      <c r="E385" s="106" t="s">
        <v>7</v>
      </c>
      <c r="F385" s="81">
        <f>42.45+43.45+53.12+55.52+35.63</f>
        <v>230.17</v>
      </c>
      <c r="G385" s="185"/>
      <c r="H385" s="186"/>
      <c r="I385" s="144"/>
      <c r="J385" s="144"/>
      <c r="K385" s="292">
        <f t="shared" ref="K385:K386" si="196">H385+I385</f>
        <v>0</v>
      </c>
      <c r="L385" s="84">
        <f t="shared" ref="L385:L386" si="197">H385*F385</f>
        <v>0</v>
      </c>
      <c r="M385" s="85">
        <f t="shared" ref="M385:M386" si="198">I385*F385</f>
        <v>0</v>
      </c>
      <c r="N385" s="83">
        <f t="shared" ref="N385:N386" si="199">M385+L385</f>
        <v>0</v>
      </c>
      <c r="O385" s="208"/>
      <c r="P385" s="183"/>
    </row>
    <row r="386" spans="1:16" s="31" customFormat="1" ht="36.75" customHeight="1" outlineLevel="2" x14ac:dyDescent="0.25">
      <c r="A386" s="184" t="s">
        <v>203</v>
      </c>
      <c r="B386" s="106"/>
      <c r="C386" s="302"/>
      <c r="D386" s="273" t="s">
        <v>390</v>
      </c>
      <c r="E386" s="106" t="s">
        <v>7</v>
      </c>
      <c r="F386" s="81">
        <f>F385</f>
        <v>230.17</v>
      </c>
      <c r="G386" s="185"/>
      <c r="H386" s="186"/>
      <c r="I386" s="144"/>
      <c r="J386" s="144"/>
      <c r="K386" s="292">
        <f t="shared" si="196"/>
        <v>0</v>
      </c>
      <c r="L386" s="84">
        <f t="shared" si="197"/>
        <v>0</v>
      </c>
      <c r="M386" s="85">
        <f t="shared" si="198"/>
        <v>0</v>
      </c>
      <c r="N386" s="83">
        <f t="shared" si="199"/>
        <v>0</v>
      </c>
      <c r="O386" s="208"/>
      <c r="P386" s="183"/>
    </row>
    <row r="387" spans="1:16" s="31" customFormat="1" ht="30" customHeight="1" x14ac:dyDescent="0.25">
      <c r="A387" s="187" t="s">
        <v>204</v>
      </c>
      <c r="B387" s="99"/>
      <c r="C387" s="188" t="s">
        <v>59</v>
      </c>
      <c r="D387" s="189"/>
      <c r="E387" s="190" t="s">
        <v>60</v>
      </c>
      <c r="F387" s="234">
        <f>SUM(F388:F397)</f>
        <v>82</v>
      </c>
      <c r="G387" s="191"/>
      <c r="H387" s="192"/>
      <c r="I387" s="193"/>
      <c r="J387" s="193"/>
      <c r="K387" s="194"/>
      <c r="L387" s="195">
        <f>SUM(L388:L397)</f>
        <v>0</v>
      </c>
      <c r="M387" s="114">
        <f>SUM(M388:M397)</f>
        <v>0</v>
      </c>
      <c r="N387" s="196">
        <f>M387+L387</f>
        <v>0</v>
      </c>
      <c r="O387" s="174"/>
      <c r="P387" s="183"/>
    </row>
    <row r="388" spans="1:16" s="31" customFormat="1" ht="52.5" customHeight="1" outlineLevel="1" x14ac:dyDescent="0.25">
      <c r="A388" s="184" t="s">
        <v>205</v>
      </c>
      <c r="B388" s="199"/>
      <c r="C388" s="182" t="s">
        <v>354</v>
      </c>
      <c r="D388" s="227" t="s">
        <v>324</v>
      </c>
      <c r="E388" s="200" t="s">
        <v>60</v>
      </c>
      <c r="F388" s="235">
        <v>9</v>
      </c>
      <c r="G388" s="185"/>
      <c r="H388" s="186"/>
      <c r="I388" s="144"/>
      <c r="J388" s="144"/>
      <c r="K388" s="292">
        <f t="shared" ref="K388:K397" si="200">H388+I388</f>
        <v>0</v>
      </c>
      <c r="L388" s="84">
        <f t="shared" ref="L388:L397" si="201">H388*F388</f>
        <v>0</v>
      </c>
      <c r="M388" s="85">
        <f t="shared" ref="M388:M397" si="202">I388*F388</f>
        <v>0</v>
      </c>
      <c r="N388" s="83">
        <f t="shared" ref="N388:N397" si="203">M388+L388</f>
        <v>0</v>
      </c>
      <c r="O388" s="217"/>
      <c r="P388" s="183"/>
    </row>
    <row r="389" spans="1:16" s="31" customFormat="1" ht="76.5" customHeight="1" outlineLevel="1" x14ac:dyDescent="0.25">
      <c r="A389" s="184" t="s">
        <v>206</v>
      </c>
      <c r="B389" s="199"/>
      <c r="C389" s="182" t="s">
        <v>355</v>
      </c>
      <c r="D389" s="227" t="s">
        <v>325</v>
      </c>
      <c r="E389" s="200" t="s">
        <v>60</v>
      </c>
      <c r="F389" s="235">
        <v>15</v>
      </c>
      <c r="G389" s="185"/>
      <c r="H389" s="186"/>
      <c r="I389" s="144"/>
      <c r="J389" s="144"/>
      <c r="K389" s="292">
        <f t="shared" si="200"/>
        <v>0</v>
      </c>
      <c r="L389" s="84">
        <f t="shared" si="201"/>
        <v>0</v>
      </c>
      <c r="M389" s="85">
        <f t="shared" si="202"/>
        <v>0</v>
      </c>
      <c r="N389" s="83">
        <f t="shared" si="203"/>
        <v>0</v>
      </c>
      <c r="O389" s="217"/>
      <c r="P389" s="183"/>
    </row>
    <row r="390" spans="1:16" s="31" customFormat="1" ht="46.5" customHeight="1" outlineLevel="1" x14ac:dyDescent="0.25">
      <c r="A390" s="184" t="s">
        <v>207</v>
      </c>
      <c r="B390" s="199"/>
      <c r="C390" s="182" t="s">
        <v>356</v>
      </c>
      <c r="D390" s="227" t="s">
        <v>322</v>
      </c>
      <c r="E390" s="200" t="s">
        <v>60</v>
      </c>
      <c r="F390" s="235">
        <v>2</v>
      </c>
      <c r="G390" s="185"/>
      <c r="H390" s="186"/>
      <c r="I390" s="144"/>
      <c r="J390" s="144"/>
      <c r="K390" s="292">
        <f t="shared" si="200"/>
        <v>0</v>
      </c>
      <c r="L390" s="84">
        <f t="shared" si="201"/>
        <v>0</v>
      </c>
      <c r="M390" s="85">
        <f t="shared" si="202"/>
        <v>0</v>
      </c>
      <c r="N390" s="83">
        <f t="shared" si="203"/>
        <v>0</v>
      </c>
      <c r="O390" s="217"/>
      <c r="P390" s="183"/>
    </row>
    <row r="391" spans="1:16" s="31" customFormat="1" ht="46.5" customHeight="1" outlineLevel="1" x14ac:dyDescent="0.25">
      <c r="A391" s="184" t="s">
        <v>208</v>
      </c>
      <c r="B391" s="199"/>
      <c r="C391" s="182" t="s">
        <v>357</v>
      </c>
      <c r="D391" s="227" t="s">
        <v>323</v>
      </c>
      <c r="E391" s="200" t="s">
        <v>60</v>
      </c>
      <c r="F391" s="235">
        <v>3</v>
      </c>
      <c r="G391" s="185"/>
      <c r="H391" s="186"/>
      <c r="I391" s="144"/>
      <c r="J391" s="144"/>
      <c r="K391" s="292">
        <f t="shared" si="200"/>
        <v>0</v>
      </c>
      <c r="L391" s="84">
        <f t="shared" si="201"/>
        <v>0</v>
      </c>
      <c r="M391" s="85">
        <f t="shared" si="202"/>
        <v>0</v>
      </c>
      <c r="N391" s="83">
        <f t="shared" si="203"/>
        <v>0</v>
      </c>
      <c r="O391" s="217"/>
      <c r="P391" s="183"/>
    </row>
    <row r="392" spans="1:16" s="31" customFormat="1" ht="153" customHeight="1" outlineLevel="1" x14ac:dyDescent="0.25">
      <c r="A392" s="184" t="s">
        <v>209</v>
      </c>
      <c r="B392" s="199"/>
      <c r="C392" s="232" t="s">
        <v>358</v>
      </c>
      <c r="D392" s="227" t="s">
        <v>311</v>
      </c>
      <c r="E392" s="200" t="s">
        <v>60</v>
      </c>
      <c r="F392" s="235">
        <v>19</v>
      </c>
      <c r="G392" s="185"/>
      <c r="H392" s="186"/>
      <c r="I392" s="144"/>
      <c r="J392" s="144"/>
      <c r="K392" s="292">
        <f t="shared" si="200"/>
        <v>0</v>
      </c>
      <c r="L392" s="84">
        <f t="shared" si="201"/>
        <v>0</v>
      </c>
      <c r="M392" s="85">
        <f t="shared" si="202"/>
        <v>0</v>
      </c>
      <c r="N392" s="83">
        <f t="shared" si="203"/>
        <v>0</v>
      </c>
      <c r="O392" s="217"/>
      <c r="P392" s="183"/>
    </row>
    <row r="393" spans="1:16" s="31" customFormat="1" ht="144" customHeight="1" outlineLevel="1" x14ac:dyDescent="0.25">
      <c r="A393" s="184" t="s">
        <v>210</v>
      </c>
      <c r="B393" s="199"/>
      <c r="C393" s="233" t="s">
        <v>359</v>
      </c>
      <c r="D393" s="227" t="s">
        <v>312</v>
      </c>
      <c r="E393" s="200" t="s">
        <v>60</v>
      </c>
      <c r="F393" s="328">
        <v>22</v>
      </c>
      <c r="G393" s="185"/>
      <c r="H393" s="186"/>
      <c r="I393" s="144"/>
      <c r="J393" s="144"/>
      <c r="K393" s="292">
        <f t="shared" si="200"/>
        <v>0</v>
      </c>
      <c r="L393" s="84">
        <f t="shared" si="201"/>
        <v>0</v>
      </c>
      <c r="M393" s="85">
        <f t="shared" si="202"/>
        <v>0</v>
      </c>
      <c r="N393" s="83">
        <f t="shared" si="203"/>
        <v>0</v>
      </c>
      <c r="O393" s="217"/>
      <c r="P393" s="183"/>
    </row>
    <row r="394" spans="1:16" s="31" customFormat="1" ht="39.950000000000003" customHeight="1" outlineLevel="1" x14ac:dyDescent="0.25">
      <c r="A394" s="184" t="s">
        <v>211</v>
      </c>
      <c r="B394" s="231"/>
      <c r="C394" s="233" t="s">
        <v>360</v>
      </c>
      <c r="D394" s="227" t="s">
        <v>364</v>
      </c>
      <c r="E394" s="200" t="s">
        <v>60</v>
      </c>
      <c r="F394" s="235">
        <v>4</v>
      </c>
      <c r="G394" s="185"/>
      <c r="H394" s="186"/>
      <c r="I394" s="144"/>
      <c r="J394" s="144"/>
      <c r="K394" s="292">
        <f t="shared" si="200"/>
        <v>0</v>
      </c>
      <c r="L394" s="84">
        <f t="shared" si="201"/>
        <v>0</v>
      </c>
      <c r="M394" s="85">
        <f t="shared" si="202"/>
        <v>0</v>
      </c>
      <c r="N394" s="83">
        <f t="shared" si="203"/>
        <v>0</v>
      </c>
      <c r="O394" s="210"/>
      <c r="P394" s="183"/>
    </row>
    <row r="395" spans="1:16" s="31" customFormat="1" ht="52.5" customHeight="1" outlineLevel="1" x14ac:dyDescent="0.25">
      <c r="A395" s="184" t="s">
        <v>212</v>
      </c>
      <c r="B395" s="231"/>
      <c r="C395" s="233" t="s">
        <v>361</v>
      </c>
      <c r="D395" s="227" t="s">
        <v>310</v>
      </c>
      <c r="E395" s="200" t="s">
        <v>60</v>
      </c>
      <c r="F395" s="235">
        <v>4</v>
      </c>
      <c r="G395" s="185"/>
      <c r="H395" s="186"/>
      <c r="I395" s="144"/>
      <c r="J395" s="144"/>
      <c r="K395" s="292">
        <f t="shared" si="200"/>
        <v>0</v>
      </c>
      <c r="L395" s="84">
        <f t="shared" si="201"/>
        <v>0</v>
      </c>
      <c r="M395" s="85">
        <f t="shared" si="202"/>
        <v>0</v>
      </c>
      <c r="N395" s="83">
        <f t="shared" si="203"/>
        <v>0</v>
      </c>
      <c r="O395" s="210"/>
      <c r="P395" s="183"/>
    </row>
    <row r="396" spans="1:16" s="31" customFormat="1" ht="39.950000000000003" customHeight="1" outlineLevel="1" x14ac:dyDescent="0.25">
      <c r="A396" s="184" t="s">
        <v>213</v>
      </c>
      <c r="B396" s="231"/>
      <c r="C396" s="233" t="s">
        <v>366</v>
      </c>
      <c r="D396" s="227" t="s">
        <v>363</v>
      </c>
      <c r="E396" s="200" t="s">
        <v>60</v>
      </c>
      <c r="F396" s="235">
        <v>2</v>
      </c>
      <c r="G396" s="185"/>
      <c r="H396" s="186"/>
      <c r="I396" s="144"/>
      <c r="J396" s="144"/>
      <c r="K396" s="292">
        <f t="shared" ref="K396" si="204">H396+I396</f>
        <v>0</v>
      </c>
      <c r="L396" s="84">
        <f t="shared" ref="L396" si="205">H396*F396</f>
        <v>0</v>
      </c>
      <c r="M396" s="85">
        <f t="shared" ref="M396" si="206">I396*F396</f>
        <v>0</v>
      </c>
      <c r="N396" s="83">
        <f t="shared" ref="N396" si="207">M396+L396</f>
        <v>0</v>
      </c>
      <c r="O396" s="210"/>
      <c r="P396" s="183"/>
    </row>
    <row r="397" spans="1:16" s="31" customFormat="1" ht="39.950000000000003" customHeight="1" outlineLevel="1" x14ac:dyDescent="0.25">
      <c r="A397" s="184" t="s">
        <v>362</v>
      </c>
      <c r="B397" s="231"/>
      <c r="C397" s="233" t="s">
        <v>367</v>
      </c>
      <c r="D397" s="227" t="s">
        <v>365</v>
      </c>
      <c r="E397" s="200" t="s">
        <v>60</v>
      </c>
      <c r="F397" s="235">
        <v>2</v>
      </c>
      <c r="G397" s="185"/>
      <c r="H397" s="186"/>
      <c r="I397" s="144"/>
      <c r="J397" s="144"/>
      <c r="K397" s="292">
        <f t="shared" si="200"/>
        <v>0</v>
      </c>
      <c r="L397" s="84">
        <f t="shared" si="201"/>
        <v>0</v>
      </c>
      <c r="M397" s="85">
        <f t="shared" si="202"/>
        <v>0</v>
      </c>
      <c r="N397" s="83">
        <f t="shared" si="203"/>
        <v>0</v>
      </c>
      <c r="O397" s="210"/>
      <c r="P397" s="183"/>
    </row>
    <row r="398" spans="1:16" s="31" customFormat="1" ht="30" customHeight="1" x14ac:dyDescent="0.25">
      <c r="A398" s="139" t="s">
        <v>214</v>
      </c>
      <c r="B398" s="117"/>
      <c r="C398" s="100" t="s">
        <v>61</v>
      </c>
      <c r="D398" s="101"/>
      <c r="E398" s="108"/>
      <c r="F398" s="109"/>
      <c r="G398" s="110"/>
      <c r="H398" s="111"/>
      <c r="I398" s="125"/>
      <c r="J398" s="125"/>
      <c r="K398" s="112"/>
      <c r="L398" s="113">
        <f>SUM(L399:L401)</f>
        <v>0</v>
      </c>
      <c r="M398" s="116">
        <f>SUM(M399:M401)</f>
        <v>0</v>
      </c>
      <c r="N398" s="115">
        <f>M398+L398</f>
        <v>0</v>
      </c>
      <c r="O398" s="198"/>
      <c r="P398" s="183"/>
    </row>
    <row r="399" spans="1:16" s="31" customFormat="1" ht="39.950000000000003" customHeight="1" outlineLevel="1" x14ac:dyDescent="0.25">
      <c r="A399" s="184" t="s">
        <v>215</v>
      </c>
      <c r="B399" s="197"/>
      <c r="C399" s="227" t="s">
        <v>351</v>
      </c>
      <c r="D399" s="227" t="s">
        <v>305</v>
      </c>
      <c r="E399" s="106" t="s">
        <v>7</v>
      </c>
      <c r="F399" s="81">
        <v>43.44</v>
      </c>
      <c r="G399" s="185"/>
      <c r="H399" s="186"/>
      <c r="I399" s="144"/>
      <c r="J399" s="280"/>
      <c r="K399" s="83">
        <f t="shared" ref="K399:K401" si="208">H399+I399</f>
        <v>0</v>
      </c>
      <c r="L399" s="84">
        <f t="shared" ref="L399:L401" si="209">H399*F399</f>
        <v>0</v>
      </c>
      <c r="M399" s="85">
        <f t="shared" ref="M399:M401" si="210">I399*F399</f>
        <v>0</v>
      </c>
      <c r="N399" s="83">
        <f t="shared" ref="N399:N401" si="211">M399+L399</f>
        <v>0</v>
      </c>
      <c r="O399" s="217"/>
      <c r="P399" s="183"/>
    </row>
    <row r="400" spans="1:16" s="31" customFormat="1" ht="99" customHeight="1" outlineLevel="1" x14ac:dyDescent="0.25">
      <c r="A400" s="184" t="s">
        <v>490</v>
      </c>
      <c r="B400" s="197"/>
      <c r="C400" s="182" t="s">
        <v>352</v>
      </c>
      <c r="D400" s="182" t="s">
        <v>307</v>
      </c>
      <c r="E400" s="106" t="s">
        <v>7</v>
      </c>
      <c r="F400" s="81">
        <v>74.28</v>
      </c>
      <c r="G400" s="185"/>
      <c r="H400" s="186"/>
      <c r="I400" s="144"/>
      <c r="J400" s="280"/>
      <c r="K400" s="83">
        <f t="shared" si="208"/>
        <v>0</v>
      </c>
      <c r="L400" s="84">
        <f t="shared" si="209"/>
        <v>0</v>
      </c>
      <c r="M400" s="85">
        <f t="shared" si="210"/>
        <v>0</v>
      </c>
      <c r="N400" s="83">
        <f t="shared" si="211"/>
        <v>0</v>
      </c>
      <c r="O400" s="217"/>
      <c r="P400" s="183"/>
    </row>
    <row r="401" spans="1:33" s="31" customFormat="1" ht="51" customHeight="1" outlineLevel="1" thickBot="1" x14ac:dyDescent="0.3">
      <c r="A401" s="184" t="s">
        <v>216</v>
      </c>
      <c r="B401" s="197"/>
      <c r="C401" s="257" t="s">
        <v>68</v>
      </c>
      <c r="D401" s="226" t="s">
        <v>326</v>
      </c>
      <c r="E401" s="106" t="s">
        <v>69</v>
      </c>
      <c r="F401" s="81">
        <v>1</v>
      </c>
      <c r="G401" s="185"/>
      <c r="H401" s="186"/>
      <c r="I401" s="144"/>
      <c r="J401" s="280"/>
      <c r="K401" s="83">
        <f t="shared" si="208"/>
        <v>0</v>
      </c>
      <c r="L401" s="84">
        <f t="shared" si="209"/>
        <v>0</v>
      </c>
      <c r="M401" s="85">
        <f t="shared" si="210"/>
        <v>0</v>
      </c>
      <c r="N401" s="83">
        <f t="shared" si="211"/>
        <v>0</v>
      </c>
      <c r="O401" s="265"/>
      <c r="P401" s="183"/>
    </row>
    <row r="402" spans="1:33" s="44" customFormat="1" ht="41.25" customHeight="1" thickTop="1" thickBot="1" x14ac:dyDescent="0.35">
      <c r="A402" s="54"/>
      <c r="B402" s="287" t="s">
        <v>20</v>
      </c>
      <c r="C402" s="55"/>
      <c r="D402" s="56" t="s">
        <v>22</v>
      </c>
      <c r="E402" s="55"/>
      <c r="F402" s="77"/>
      <c r="G402" s="78"/>
      <c r="H402" s="57"/>
      <c r="I402" s="58"/>
      <c r="J402" s="59"/>
      <c r="K402" s="59"/>
      <c r="L402" s="170">
        <f>L19+L213</f>
        <v>0</v>
      </c>
      <c r="M402" s="171">
        <f>M19+M213</f>
        <v>0</v>
      </c>
      <c r="N402" s="119">
        <f>L402+M402</f>
        <v>0</v>
      </c>
      <c r="O402" s="60"/>
      <c r="P402" s="72"/>
    </row>
    <row r="403" spans="1:33" ht="15.75" thickTop="1" x14ac:dyDescent="0.25">
      <c r="A403" s="25"/>
      <c r="B403" s="25"/>
      <c r="C403" s="30"/>
      <c r="D403" s="34"/>
      <c r="E403" s="35"/>
      <c r="F403" s="36"/>
      <c r="G403" s="36"/>
      <c r="H403" s="36"/>
      <c r="I403" s="36"/>
      <c r="J403" s="36"/>
      <c r="K403" s="36"/>
      <c r="L403" s="37"/>
      <c r="M403" s="38"/>
      <c r="N403" s="25"/>
      <c r="O403" s="39"/>
      <c r="P403" s="72"/>
      <c r="Q403" s="25"/>
      <c r="R403" s="25"/>
      <c r="S403" s="25"/>
    </row>
    <row r="404" spans="1:33" ht="14.45" customHeight="1" x14ac:dyDescent="0.3">
      <c r="A404" s="40"/>
      <c r="B404" s="40"/>
      <c r="C404" s="41"/>
      <c r="D404" s="42"/>
      <c r="E404" s="43"/>
      <c r="F404" s="44"/>
      <c r="G404" s="44"/>
      <c r="H404" s="45"/>
      <c r="I404" s="45"/>
      <c r="J404" s="45"/>
      <c r="K404" s="45"/>
      <c r="L404" s="45"/>
      <c r="M404" s="46"/>
      <c r="N404" s="45"/>
      <c r="O404" s="47"/>
      <c r="P404" s="72"/>
      <c r="Q404" s="48"/>
      <c r="R404" s="25"/>
      <c r="S404" s="49"/>
    </row>
    <row r="405" spans="1:33" ht="20.45" customHeight="1" x14ac:dyDescent="0.3">
      <c r="A405" s="40"/>
      <c r="B405" s="33" t="s">
        <v>26</v>
      </c>
      <c r="C405" s="41"/>
      <c r="D405" s="42"/>
      <c r="E405" s="43"/>
      <c r="F405" s="44"/>
      <c r="G405" s="44"/>
      <c r="H405" s="45"/>
      <c r="I405" s="45"/>
      <c r="J405" s="45"/>
      <c r="K405" s="45"/>
      <c r="L405" s="45"/>
      <c r="M405" s="46"/>
      <c r="N405" s="45"/>
      <c r="O405" s="47"/>
      <c r="P405" s="72"/>
      <c r="Q405" s="48"/>
      <c r="R405" s="25"/>
      <c r="S405" s="49"/>
    </row>
    <row r="406" spans="1:33" ht="14.45" customHeight="1" x14ac:dyDescent="0.3">
      <c r="A406" s="40"/>
      <c r="B406" s="40"/>
      <c r="C406" s="41"/>
      <c r="D406" s="42"/>
      <c r="E406" s="43"/>
      <c r="F406" s="44"/>
      <c r="G406" s="44"/>
      <c r="H406" s="45"/>
      <c r="I406" s="45"/>
      <c r="J406" s="45"/>
      <c r="K406" s="45"/>
      <c r="L406" s="45"/>
      <c r="M406" s="46"/>
      <c r="N406" s="45"/>
      <c r="O406" s="47"/>
      <c r="P406" s="72"/>
      <c r="Q406" s="48"/>
      <c r="R406" s="25"/>
      <c r="S406" s="49"/>
    </row>
    <row r="407" spans="1:33" ht="14.45" customHeight="1" x14ac:dyDescent="0.3">
      <c r="A407" s="40"/>
      <c r="B407" s="33" t="s">
        <v>44</v>
      </c>
      <c r="C407" s="41"/>
      <c r="D407" s="42"/>
      <c r="E407" s="43"/>
      <c r="F407" s="44"/>
      <c r="G407" s="44"/>
      <c r="H407" s="45"/>
      <c r="I407" s="45"/>
      <c r="J407" s="45"/>
      <c r="K407" s="45"/>
      <c r="L407" s="45"/>
      <c r="M407" s="46"/>
      <c r="N407" s="45"/>
      <c r="O407" s="47"/>
      <c r="P407" s="72"/>
      <c r="Q407" s="48"/>
      <c r="R407" s="25"/>
      <c r="S407" s="49"/>
    </row>
    <row r="408" spans="1:33" ht="14.45" customHeight="1" x14ac:dyDescent="0.3">
      <c r="A408" s="40"/>
      <c r="B408" s="40"/>
      <c r="C408" s="41"/>
      <c r="D408" s="42"/>
      <c r="E408" s="43"/>
      <c r="F408" s="44"/>
      <c r="G408" s="44"/>
      <c r="H408" s="45"/>
      <c r="I408" s="45"/>
      <c r="J408" s="45"/>
      <c r="K408" s="45"/>
      <c r="L408" s="45"/>
      <c r="M408" s="46"/>
      <c r="N408" s="45"/>
      <c r="O408" s="47"/>
      <c r="P408" s="72"/>
      <c r="Q408" s="48"/>
      <c r="R408" s="25"/>
      <c r="S408" s="49"/>
    </row>
    <row r="409" spans="1:33" s="25" customFormat="1" ht="21.6" customHeight="1" x14ac:dyDescent="0.25">
      <c r="A409" s="50"/>
      <c r="B409" s="51" t="s">
        <v>8</v>
      </c>
      <c r="D409" s="52"/>
      <c r="E409" s="52"/>
      <c r="F409" s="52"/>
      <c r="G409" s="52"/>
      <c r="H409" s="52"/>
      <c r="I409" s="52"/>
      <c r="J409" s="52"/>
      <c r="K409" s="52"/>
      <c r="L409" s="52"/>
      <c r="M409" s="52"/>
      <c r="N409" s="52"/>
      <c r="O409" s="52"/>
      <c r="P409" s="72"/>
      <c r="Q409" s="52"/>
    </row>
    <row r="410" spans="1:33" s="25" customFormat="1" ht="12" customHeight="1" x14ac:dyDescent="0.25">
      <c r="A410" s="50"/>
      <c r="B410" s="50"/>
      <c r="C410" s="53"/>
      <c r="D410" s="53"/>
      <c r="E410" s="53"/>
      <c r="F410" s="53"/>
      <c r="G410" s="53"/>
      <c r="H410" s="53"/>
      <c r="I410" s="53"/>
      <c r="J410" s="53"/>
      <c r="K410" s="53"/>
      <c r="L410" s="53"/>
      <c r="M410" s="53"/>
      <c r="N410" s="53"/>
      <c r="O410" s="53"/>
      <c r="P410" s="72"/>
      <c r="Q410" s="53"/>
    </row>
    <row r="411" spans="1:33" s="161" customFormat="1" ht="60" customHeight="1" x14ac:dyDescent="0.25">
      <c r="A411" s="32">
        <v>1</v>
      </c>
      <c r="B411" s="303" t="s">
        <v>217</v>
      </c>
      <c r="C411" s="303"/>
      <c r="D411" s="303"/>
      <c r="E411" s="303"/>
      <c r="F411" s="303"/>
      <c r="G411" s="303"/>
      <c r="H411" s="303"/>
      <c r="I411" s="303"/>
      <c r="J411" s="303"/>
      <c r="K411" s="303"/>
      <c r="L411" s="303"/>
      <c r="M411" s="303"/>
      <c r="N411" s="303"/>
      <c r="O411" s="303"/>
      <c r="P411" s="166"/>
      <c r="Q411" s="166"/>
      <c r="R411" s="166"/>
      <c r="S411" s="166"/>
      <c r="T411" s="166"/>
      <c r="U411" s="166"/>
      <c r="V411" s="166"/>
      <c r="W411" s="166"/>
      <c r="X411" s="166"/>
      <c r="Y411" s="166"/>
      <c r="Z411" s="166"/>
      <c r="AA411" s="166"/>
      <c r="AB411" s="166"/>
      <c r="AC411" s="160"/>
      <c r="AG411" s="162"/>
    </row>
    <row r="412" spans="1:33" s="25" customFormat="1" ht="45" customHeight="1" x14ac:dyDescent="0.25">
      <c r="A412" s="32">
        <v>2</v>
      </c>
      <c r="B412" s="299" t="s">
        <v>45</v>
      </c>
      <c r="C412" s="299"/>
      <c r="D412" s="299"/>
      <c r="E412" s="299"/>
      <c r="F412" s="299"/>
      <c r="G412" s="299"/>
      <c r="H412" s="299"/>
      <c r="I412" s="299"/>
      <c r="J412" s="299"/>
      <c r="K412" s="299"/>
      <c r="L412" s="299"/>
      <c r="M412" s="299"/>
      <c r="N412" s="299"/>
      <c r="O412" s="299"/>
      <c r="P412" s="74"/>
      <c r="Q412" s="53"/>
    </row>
    <row r="413" spans="1:33" s="25" customFormat="1" ht="45" customHeight="1" x14ac:dyDescent="0.25">
      <c r="A413" s="32">
        <v>3</v>
      </c>
      <c r="B413" s="298" t="s">
        <v>14</v>
      </c>
      <c r="C413" s="298"/>
      <c r="D413" s="298"/>
      <c r="E413" s="298"/>
      <c r="F413" s="298"/>
      <c r="G413" s="298"/>
      <c r="H413" s="298"/>
      <c r="I413" s="298"/>
      <c r="J413" s="298"/>
      <c r="K413" s="298"/>
      <c r="L413" s="298"/>
      <c r="M413" s="298"/>
      <c r="N413" s="298"/>
      <c r="O413" s="298"/>
      <c r="P413" s="74"/>
      <c r="Q413" s="53"/>
    </row>
    <row r="414" spans="1:33" s="25" customFormat="1" ht="269.25" customHeight="1" x14ac:dyDescent="0.25">
      <c r="A414" s="32">
        <v>4</v>
      </c>
      <c r="B414" s="300" t="s">
        <v>218</v>
      </c>
      <c r="C414" s="300"/>
      <c r="D414" s="300"/>
      <c r="E414" s="300"/>
      <c r="F414" s="300"/>
      <c r="G414" s="300"/>
      <c r="H414" s="300"/>
      <c r="I414" s="300"/>
      <c r="J414" s="300"/>
      <c r="K414" s="300"/>
      <c r="L414" s="300"/>
      <c r="M414" s="300"/>
      <c r="N414" s="300"/>
      <c r="O414" s="300"/>
      <c r="P414" s="74"/>
      <c r="Q414" s="53"/>
    </row>
    <row r="415" spans="1:33" s="25" customFormat="1" ht="128.25" customHeight="1" x14ac:dyDescent="0.25">
      <c r="A415" s="32">
        <v>5</v>
      </c>
      <c r="B415" s="301" t="s">
        <v>485</v>
      </c>
      <c r="C415" s="301"/>
      <c r="D415" s="301"/>
      <c r="E415" s="301"/>
      <c r="F415" s="301"/>
      <c r="G415" s="301"/>
      <c r="H415" s="301"/>
      <c r="I415" s="301"/>
      <c r="J415" s="301"/>
      <c r="K415" s="301"/>
      <c r="L415" s="301"/>
      <c r="M415" s="301"/>
      <c r="N415" s="301"/>
      <c r="O415" s="301"/>
      <c r="P415" s="74"/>
      <c r="Q415" s="53"/>
    </row>
    <row r="416" spans="1:33" s="25" customFormat="1" ht="55.5" customHeight="1" x14ac:dyDescent="0.25">
      <c r="A416" s="32">
        <v>6</v>
      </c>
      <c r="B416" s="301" t="s">
        <v>42</v>
      </c>
      <c r="C416" s="301"/>
      <c r="D416" s="301"/>
      <c r="E416" s="301"/>
      <c r="F416" s="301"/>
      <c r="G416" s="301"/>
      <c r="H416" s="301"/>
      <c r="I416" s="301"/>
      <c r="J416" s="301"/>
      <c r="K416" s="301"/>
      <c r="L416" s="301"/>
      <c r="M416" s="301"/>
      <c r="N416" s="301"/>
      <c r="O416" s="301"/>
      <c r="P416" s="74"/>
      <c r="Q416" s="53"/>
    </row>
    <row r="417" spans="1:33" s="25" customFormat="1" ht="81" customHeight="1" x14ac:dyDescent="0.25">
      <c r="A417" s="50">
        <v>7</v>
      </c>
      <c r="B417" s="301" t="s">
        <v>486</v>
      </c>
      <c r="C417" s="301"/>
      <c r="D417" s="301"/>
      <c r="E417" s="301"/>
      <c r="F417" s="301"/>
      <c r="G417" s="301"/>
      <c r="H417" s="301"/>
      <c r="I417" s="301"/>
      <c r="J417" s="301"/>
      <c r="K417" s="301"/>
      <c r="L417" s="301"/>
      <c r="M417" s="301"/>
      <c r="N417" s="301"/>
      <c r="O417" s="301"/>
      <c r="P417" s="163"/>
      <c r="Q417" s="163"/>
      <c r="R417" s="163"/>
      <c r="S417" s="163"/>
      <c r="T417" s="163"/>
      <c r="U417" s="163"/>
      <c r="V417" s="163"/>
      <c r="W417" s="163"/>
      <c r="X417" s="163"/>
      <c r="Y417" s="163"/>
      <c r="Z417" s="163"/>
      <c r="AA417" s="163"/>
      <c r="AB417" s="163"/>
      <c r="AC417" s="34"/>
      <c r="AG417" s="34"/>
    </row>
    <row r="418" spans="1:33" s="25" customFormat="1" ht="141" customHeight="1" x14ac:dyDescent="0.25">
      <c r="A418" s="50">
        <v>8</v>
      </c>
      <c r="B418" s="301" t="s">
        <v>487</v>
      </c>
      <c r="C418" s="301"/>
      <c r="D418" s="301"/>
      <c r="E418" s="301"/>
      <c r="F418" s="301"/>
      <c r="G418" s="301"/>
      <c r="H418" s="301"/>
      <c r="I418" s="301"/>
      <c r="J418" s="301"/>
      <c r="K418" s="301"/>
      <c r="L418" s="301"/>
      <c r="M418" s="301"/>
      <c r="N418" s="301"/>
      <c r="O418" s="301"/>
      <c r="P418" s="74"/>
      <c r="Q418" s="53"/>
    </row>
    <row r="419" spans="1:33" s="31" customFormat="1" ht="408.75" customHeight="1" x14ac:dyDescent="0.25">
      <c r="A419" s="32">
        <v>9</v>
      </c>
      <c r="B419" s="304" t="s">
        <v>491</v>
      </c>
      <c r="C419" s="304"/>
      <c r="D419" s="304"/>
      <c r="E419" s="304"/>
      <c r="F419" s="304"/>
      <c r="G419" s="304"/>
      <c r="H419" s="304"/>
      <c r="I419" s="304"/>
      <c r="J419" s="304"/>
      <c r="K419" s="304"/>
      <c r="L419" s="304"/>
      <c r="M419" s="304"/>
      <c r="N419" s="304"/>
      <c r="O419" s="304"/>
      <c r="P419" s="73"/>
    </row>
    <row r="420" spans="1:33" s="31" customFormat="1" ht="346.5" customHeight="1" x14ac:dyDescent="0.25">
      <c r="A420" s="32"/>
      <c r="B420" s="305" t="s">
        <v>492</v>
      </c>
      <c r="C420" s="304"/>
      <c r="D420" s="304"/>
      <c r="E420" s="304"/>
      <c r="F420" s="304"/>
      <c r="G420" s="304"/>
      <c r="H420" s="304"/>
      <c r="I420" s="304"/>
      <c r="J420" s="304"/>
      <c r="K420" s="304"/>
      <c r="L420" s="304"/>
      <c r="M420" s="304"/>
      <c r="N420" s="304"/>
      <c r="O420" s="304"/>
      <c r="P420" s="73"/>
    </row>
    <row r="421" spans="1:33" s="31" customFormat="1" ht="150" customHeight="1" x14ac:dyDescent="0.25">
      <c r="A421" s="32">
        <v>10</v>
      </c>
      <c r="B421" s="306" t="s">
        <v>488</v>
      </c>
      <c r="C421" s="306"/>
      <c r="D421" s="306"/>
      <c r="E421" s="306"/>
      <c r="F421" s="306"/>
      <c r="G421" s="306"/>
      <c r="H421" s="306"/>
      <c r="I421" s="306"/>
      <c r="J421" s="306"/>
      <c r="K421" s="306"/>
      <c r="L421" s="306"/>
      <c r="M421" s="306"/>
      <c r="N421" s="306"/>
      <c r="O421" s="306"/>
      <c r="P421" s="73"/>
    </row>
    <row r="422" spans="1:33" s="25" customFormat="1" ht="63.75" customHeight="1" x14ac:dyDescent="0.25">
      <c r="A422" s="32">
        <v>11</v>
      </c>
      <c r="B422" s="298" t="s">
        <v>43</v>
      </c>
      <c r="C422" s="298"/>
      <c r="D422" s="298"/>
      <c r="E422" s="298"/>
      <c r="F422" s="298"/>
      <c r="G422" s="298"/>
      <c r="H422" s="298"/>
      <c r="I422" s="298"/>
      <c r="J422" s="298"/>
      <c r="K422" s="298"/>
      <c r="L422" s="298"/>
      <c r="M422" s="298"/>
      <c r="N422" s="298"/>
      <c r="O422" s="298"/>
      <c r="P422" s="75"/>
      <c r="Q422" s="61"/>
    </row>
    <row r="423" spans="1:33" s="25" customFormat="1" ht="29.45" customHeight="1" x14ac:dyDescent="0.25">
      <c r="A423" s="32">
        <v>12</v>
      </c>
      <c r="B423" s="298" t="s">
        <v>12</v>
      </c>
      <c r="C423" s="298"/>
      <c r="D423" s="298"/>
      <c r="E423" s="298"/>
      <c r="F423" s="298"/>
      <c r="G423" s="298"/>
      <c r="H423" s="298"/>
      <c r="I423" s="298"/>
      <c r="J423" s="298"/>
      <c r="K423" s="298"/>
      <c r="L423" s="298"/>
      <c r="M423" s="298"/>
      <c r="N423" s="298"/>
      <c r="O423" s="298"/>
      <c r="P423" s="75"/>
      <c r="Q423" s="61"/>
    </row>
    <row r="424" spans="1:33" s="25" customFormat="1" ht="29.45" customHeight="1" x14ac:dyDescent="0.25">
      <c r="A424" s="32">
        <v>13</v>
      </c>
      <c r="B424" s="298" t="s">
        <v>219</v>
      </c>
      <c r="C424" s="298"/>
      <c r="D424" s="298"/>
      <c r="E424" s="298"/>
      <c r="F424" s="298"/>
      <c r="G424" s="298"/>
      <c r="H424" s="298"/>
      <c r="I424" s="298"/>
      <c r="J424" s="298"/>
      <c r="K424" s="298"/>
      <c r="L424" s="298"/>
      <c r="M424" s="298"/>
      <c r="N424" s="298"/>
      <c r="O424" s="298"/>
      <c r="P424" s="75"/>
      <c r="Q424" s="61"/>
    </row>
    <row r="425" spans="1:33" s="25" customFormat="1" ht="29.45" customHeight="1" x14ac:dyDescent="0.25">
      <c r="A425" s="32">
        <v>14</v>
      </c>
      <c r="B425" s="298" t="s">
        <v>10</v>
      </c>
      <c r="C425" s="298"/>
      <c r="D425" s="298"/>
      <c r="E425" s="298"/>
      <c r="F425" s="298"/>
      <c r="G425" s="298"/>
      <c r="H425" s="298"/>
      <c r="I425" s="298"/>
      <c r="J425" s="298"/>
      <c r="K425" s="298"/>
      <c r="L425" s="298"/>
      <c r="M425" s="298"/>
      <c r="N425" s="298"/>
      <c r="O425" s="298"/>
      <c r="P425" s="75"/>
      <c r="Q425" s="61"/>
    </row>
    <row r="428" spans="1:33" ht="20.25" x14ac:dyDescent="0.3">
      <c r="B428" s="203"/>
      <c r="C428" s="204"/>
      <c r="D428" s="205"/>
      <c r="P428" s="21"/>
    </row>
    <row r="429" spans="1:33" ht="20.25" x14ac:dyDescent="0.3">
      <c r="B429" s="203"/>
      <c r="C429" s="204"/>
      <c r="D429" s="205"/>
      <c r="P429" s="21"/>
    </row>
    <row r="430" spans="1:33" ht="20.25" x14ac:dyDescent="0.3">
      <c r="B430" s="203"/>
      <c r="C430" s="204"/>
      <c r="D430" s="205"/>
      <c r="P430" s="21"/>
    </row>
    <row r="431" spans="1:33" ht="20.25" x14ac:dyDescent="0.3">
      <c r="B431" s="203"/>
      <c r="C431" s="204"/>
      <c r="D431" s="205"/>
      <c r="P431" s="21"/>
    </row>
    <row r="432" spans="1:33" ht="20.25" x14ac:dyDescent="0.3">
      <c r="B432" s="203"/>
      <c r="C432" s="204"/>
      <c r="D432" s="205"/>
      <c r="P432" s="21"/>
    </row>
    <row r="433" spans="2:27" ht="20.25" x14ac:dyDescent="0.3">
      <c r="B433" s="203"/>
      <c r="C433" s="204"/>
      <c r="D433" s="205"/>
      <c r="P433" s="21"/>
    </row>
    <row r="434" spans="2:27" ht="20.25" x14ac:dyDescent="0.3">
      <c r="B434" s="203"/>
      <c r="C434" s="204"/>
      <c r="D434" s="205"/>
      <c r="P434" s="21"/>
    </row>
    <row r="435" spans="2:27" ht="20.25" x14ac:dyDescent="0.3">
      <c r="B435" s="203"/>
      <c r="C435" s="204"/>
      <c r="D435" s="205"/>
      <c r="P435" s="21"/>
    </row>
    <row r="436" spans="2:27" ht="20.25" x14ac:dyDescent="0.3">
      <c r="B436" s="203"/>
      <c r="C436" s="204"/>
      <c r="D436" s="205"/>
      <c r="P436" s="21"/>
    </row>
    <row r="437" spans="2:27" ht="47.25" customHeight="1" x14ac:dyDescent="0.25">
      <c r="B437" s="219"/>
      <c r="C437" s="219"/>
      <c r="D437" s="219"/>
      <c r="E437" s="219"/>
      <c r="F437" s="219"/>
      <c r="G437" s="219"/>
      <c r="H437" s="219"/>
      <c r="I437" s="219"/>
      <c r="J437" s="219"/>
      <c r="K437" s="219"/>
      <c r="L437" s="219"/>
      <c r="M437" s="219"/>
      <c r="N437" s="219"/>
      <c r="O437" s="219"/>
      <c r="P437" s="219"/>
      <c r="Q437" s="219"/>
      <c r="R437" s="219"/>
      <c r="S437" s="219"/>
      <c r="T437" s="219"/>
      <c r="U437" s="219"/>
      <c r="V437" s="219"/>
      <c r="W437" s="219"/>
      <c r="X437" s="219"/>
      <c r="Y437" s="219"/>
      <c r="Z437" s="219"/>
      <c r="AA437" s="219"/>
    </row>
    <row r="438" spans="2:27" ht="47.25" customHeight="1" x14ac:dyDescent="0.25">
      <c r="C438" s="178"/>
      <c r="D438" s="178"/>
      <c r="E438" s="178"/>
    </row>
    <row r="4820" spans="3:16" x14ac:dyDescent="0.25">
      <c r="C4820" s="64"/>
      <c r="P4820" s="21"/>
    </row>
  </sheetData>
  <autoFilter ref="A18:P402"/>
  <mergeCells count="123">
    <mergeCell ref="C112:C115"/>
    <mergeCell ref="O297:O298"/>
    <mergeCell ref="C120:C123"/>
    <mergeCell ref="C127:C129"/>
    <mergeCell ref="C376:C378"/>
    <mergeCell ref="C379:C380"/>
    <mergeCell ref="C385:C386"/>
    <mergeCell ref="C216:C218"/>
    <mergeCell ref="C358:C359"/>
    <mergeCell ref="C361:C362"/>
    <mergeCell ref="C364:C366"/>
    <mergeCell ref="C279:C282"/>
    <mergeCell ref="C283:C285"/>
    <mergeCell ref="C287:C298"/>
    <mergeCell ref="C219:C220"/>
    <mergeCell ref="C221:C223"/>
    <mergeCell ref="C225:C228"/>
    <mergeCell ref="C229:C233"/>
    <mergeCell ref="C234:C238"/>
    <mergeCell ref="C271:C274"/>
    <mergeCell ref="C275:C278"/>
    <mergeCell ref="C239:C241"/>
    <mergeCell ref="C242:C245"/>
    <mergeCell ref="C67:C70"/>
    <mergeCell ref="C71:C74"/>
    <mergeCell ref="C75:C78"/>
    <mergeCell ref="C50:C53"/>
    <mergeCell ref="C54:C57"/>
    <mergeCell ref="O95:O98"/>
    <mergeCell ref="O99:O100"/>
    <mergeCell ref="O101:O104"/>
    <mergeCell ref="C83:C86"/>
    <mergeCell ref="C87:C90"/>
    <mergeCell ref="C91:C93"/>
    <mergeCell ref="C95:C106"/>
    <mergeCell ref="O105:O106"/>
    <mergeCell ref="C109:C110"/>
    <mergeCell ref="A9:O9"/>
    <mergeCell ref="A10:O10"/>
    <mergeCell ref="A11:O11"/>
    <mergeCell ref="A16:A17"/>
    <mergeCell ref="B16:B17"/>
    <mergeCell ref="C16:C17"/>
    <mergeCell ref="D16:D17"/>
    <mergeCell ref="E16:E17"/>
    <mergeCell ref="F16:F17"/>
    <mergeCell ref="G16:G17"/>
    <mergeCell ref="H16:K16"/>
    <mergeCell ref="L13:O13"/>
    <mergeCell ref="C29:C31"/>
    <mergeCell ref="C58:C61"/>
    <mergeCell ref="C63:C66"/>
    <mergeCell ref="L16:N16"/>
    <mergeCell ref="O16:O17"/>
    <mergeCell ref="C22:C24"/>
    <mergeCell ref="C25:C26"/>
    <mergeCell ref="C27:C28"/>
    <mergeCell ref="C33:C36"/>
    <mergeCell ref="C37:C41"/>
    <mergeCell ref="C42:C46"/>
    <mergeCell ref="B425:O425"/>
    <mergeCell ref="B418:O418"/>
    <mergeCell ref="B419:O419"/>
    <mergeCell ref="B420:O420"/>
    <mergeCell ref="B421:O421"/>
    <mergeCell ref="C142:C144"/>
    <mergeCell ref="C145:C148"/>
    <mergeCell ref="C149:C151"/>
    <mergeCell ref="C155:C158"/>
    <mergeCell ref="O287:O290"/>
    <mergeCell ref="O291:O292"/>
    <mergeCell ref="O293:O296"/>
    <mergeCell ref="C255:C258"/>
    <mergeCell ref="C367:C368"/>
    <mergeCell ref="C373:C374"/>
    <mergeCell ref="C187:C190"/>
    <mergeCell ref="C246:C249"/>
    <mergeCell ref="C250:C253"/>
    <mergeCell ref="C164:C166"/>
    <mergeCell ref="C169:C170"/>
    <mergeCell ref="C152:C154"/>
    <mergeCell ref="C301:C302"/>
    <mergeCell ref="C304:C307"/>
    <mergeCell ref="C308:C312"/>
    <mergeCell ref="C139:C141"/>
    <mergeCell ref="C47:C49"/>
    <mergeCell ref="B422:O422"/>
    <mergeCell ref="B423:O423"/>
    <mergeCell ref="B424:O424"/>
    <mergeCell ref="B412:O412"/>
    <mergeCell ref="B413:O413"/>
    <mergeCell ref="B414:O414"/>
    <mergeCell ref="B415:O415"/>
    <mergeCell ref="B416:O416"/>
    <mergeCell ref="B417:O417"/>
    <mergeCell ref="C191:C192"/>
    <mergeCell ref="C197:C198"/>
    <mergeCell ref="B411:O411"/>
    <mergeCell ref="C172:C173"/>
    <mergeCell ref="C175:C177"/>
    <mergeCell ref="C178:C179"/>
    <mergeCell ref="C184:C185"/>
    <mergeCell ref="C159:C161"/>
    <mergeCell ref="C124:C126"/>
    <mergeCell ref="C130:C133"/>
    <mergeCell ref="C134:C137"/>
    <mergeCell ref="C116:C119"/>
    <mergeCell ref="C79:C82"/>
    <mergeCell ref="C313:C316"/>
    <mergeCell ref="C259:C262"/>
    <mergeCell ref="C263:C266"/>
    <mergeCell ref="C267:C270"/>
    <mergeCell ref="C345:C347"/>
    <mergeCell ref="C348:C351"/>
    <mergeCell ref="C353:C355"/>
    <mergeCell ref="C317:C319"/>
    <mergeCell ref="C320:C322"/>
    <mergeCell ref="C323:C326"/>
    <mergeCell ref="C327:C330"/>
    <mergeCell ref="C333:C334"/>
    <mergeCell ref="C335:C337"/>
    <mergeCell ref="C338:C341"/>
    <mergeCell ref="C342:C344"/>
  </mergeCells>
  <pageMargins left="0.39" right="0.22" top="0.22" bottom="0.26" header="0.17" footer="0.15748031496062992"/>
  <pageSetup paperSize="9" scale="42" fitToHeight="0" orientation="landscape" r:id="rId1"/>
  <headerFooter>
    <oddFooter>&amp;Cстр. &amp;P&amp;Rвсего стр.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vt:lpstr>
      <vt:lpstr>Расчет!Область_печати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Махова Мария Владимировна</dc:creator>
  <cp:lastModifiedBy>Храмеева Анастасия Александровна</cp:lastModifiedBy>
  <cp:lastPrinted>2023-12-26T08:39:22Z</cp:lastPrinted>
  <dcterms:created xsi:type="dcterms:W3CDTF">2014-07-03T06:05:03Z</dcterms:created>
  <dcterms:modified xsi:type="dcterms:W3CDTF">2025-05-28T09:54:51Z</dcterms:modified>
</cp:coreProperties>
</file>