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12210" windowHeight="13530" tabRatio="892"/>
  </bookViews>
  <sheets>
    <sheet name="Свод затрат" sheetId="26" r:id="rId1"/>
    <sheet name="Автодорога" sheetId="24" r:id="rId2"/>
    <sheet name="Ливневая Канализация" sheetId="27" r:id="rId3"/>
    <sheet name="ТСОДД и светофоры" sheetId="28" r:id="rId4"/>
    <sheet name="НарОсвещение" sheetId="29" r:id="rId5"/>
    <sheet name="Расчет " sheetId="25" state="hidden" r:id="rId6"/>
  </sheets>
  <definedNames>
    <definedName name="_Hlk164073297" localSheetId="4">НарОсвещение!$D$40</definedName>
    <definedName name="_Hlk164073328" localSheetId="4">НарОсвещение!$D$41</definedName>
    <definedName name="_xlnm._FilterDatabase" localSheetId="1" hidden="1">Автодорога!$A$1:$N$154</definedName>
    <definedName name="Excel_BuiltIn_Print_Area_2" localSheetId="1">#REF!</definedName>
    <definedName name="Excel_BuiltIn_Print_Area_2" localSheetId="5">#REF!</definedName>
    <definedName name="Excel_BuiltIn_Print_Area_2" localSheetId="0">#REF!</definedName>
    <definedName name="Excel_BuiltIn_Print_Area_2">#REF!</definedName>
    <definedName name="OLE_LINK19" localSheetId="4">НарОсвещение!#REF!</definedName>
    <definedName name="_xlnm.Print_Area" localSheetId="1">Автодорога!$A$1:$N$126</definedName>
    <definedName name="_xlnm.Print_Area" localSheetId="2">'Ливневая Канализация'!$A$1:$O$95</definedName>
    <definedName name="_xlnm.Print_Area" localSheetId="4">НарОсвещение!$A$1:$O$72</definedName>
    <definedName name="_xlnm.Print_Area" localSheetId="3">'ТСОДД и светофоры'!$A$1:$N$103</definedName>
  </definedNames>
  <calcPr calcId="162913" fullPrecision="0"/>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O22" i="24" l="1"/>
  <c r="E19" i="26"/>
  <c r="E18" i="26" l="1"/>
  <c r="D18" i="26"/>
  <c r="C18" i="26"/>
  <c r="D17" i="26"/>
  <c r="C17" i="26"/>
  <c r="P18" i="29"/>
  <c r="P17" i="29"/>
  <c r="M44" i="29"/>
  <c r="N44" i="29" s="1"/>
  <c r="L44" i="29"/>
  <c r="K44" i="29"/>
  <c r="M43" i="29"/>
  <c r="N43" i="29" s="1"/>
  <c r="L43" i="29"/>
  <c r="K43" i="29"/>
  <c r="M42" i="29"/>
  <c r="N42" i="29" s="1"/>
  <c r="L42" i="29"/>
  <c r="M41" i="29"/>
  <c r="L41" i="29"/>
  <c r="N41" i="29" s="1"/>
  <c r="K41" i="29"/>
  <c r="M40" i="29"/>
  <c r="L40" i="29"/>
  <c r="N40" i="29" s="1"/>
  <c r="K40" i="29"/>
  <c r="M39" i="29"/>
  <c r="M38" i="29"/>
  <c r="L38" i="29"/>
  <c r="N38" i="29" s="1"/>
  <c r="K38" i="29"/>
  <c r="M37" i="29"/>
  <c r="L37" i="29"/>
  <c r="N37" i="29" s="1"/>
  <c r="K37" i="29"/>
  <c r="M36" i="29"/>
  <c r="L36" i="29"/>
  <c r="N36" i="29" s="1"/>
  <c r="K36" i="29"/>
  <c r="M35" i="29"/>
  <c r="L35" i="29"/>
  <c r="N35" i="29" s="1"/>
  <c r="K35" i="29"/>
  <c r="M34" i="29"/>
  <c r="L34" i="29"/>
  <c r="N34" i="29" s="1"/>
  <c r="K34" i="29"/>
  <c r="M33" i="29"/>
  <c r="L33" i="29"/>
  <c r="N33" i="29" s="1"/>
  <c r="K33" i="29"/>
  <c r="M32" i="29"/>
  <c r="L32" i="29"/>
  <c r="N32" i="29" s="1"/>
  <c r="K32" i="29"/>
  <c r="M31" i="29"/>
  <c r="L31" i="29"/>
  <c r="N31" i="29" s="1"/>
  <c r="K31" i="29"/>
  <c r="M30" i="29"/>
  <c r="L30" i="29"/>
  <c r="N30" i="29" s="1"/>
  <c r="K30" i="29"/>
  <c r="M29" i="29"/>
  <c r="L29" i="29"/>
  <c r="N29" i="29" s="1"/>
  <c r="K29" i="29"/>
  <c r="M28" i="29"/>
  <c r="L28" i="29"/>
  <c r="N28" i="29" s="1"/>
  <c r="N27" i="29"/>
  <c r="M27" i="29"/>
  <c r="L27" i="29"/>
  <c r="K27" i="29"/>
  <c r="N26" i="29"/>
  <c r="M26" i="29"/>
  <c r="L26" i="29"/>
  <c r="M25" i="29"/>
  <c r="N25" i="29" s="1"/>
  <c r="L25" i="29"/>
  <c r="K25" i="29"/>
  <c r="M24" i="29"/>
  <c r="N24" i="29" s="1"/>
  <c r="K24" i="29"/>
  <c r="H23" i="29"/>
  <c r="I22" i="29" s="1"/>
  <c r="M22" i="29"/>
  <c r="H21" i="29"/>
  <c r="I20" i="29" s="1"/>
  <c r="M20" i="29"/>
  <c r="K19" i="29"/>
  <c r="K18" i="29"/>
  <c r="N17" i="29"/>
  <c r="M17" i="29"/>
  <c r="K17" i="29"/>
  <c r="H17" i="29"/>
  <c r="N16" i="29"/>
  <c r="M16" i="29"/>
  <c r="K16" i="29"/>
  <c r="H16" i="29"/>
  <c r="H18" i="29" s="1"/>
  <c r="N15" i="29"/>
  <c r="M15" i="29"/>
  <c r="K15" i="29"/>
  <c r="P18" i="27"/>
  <c r="O43" i="28"/>
  <c r="O44" i="28"/>
  <c r="D16" i="26"/>
  <c r="C16" i="26"/>
  <c r="E16" i="26" s="1"/>
  <c r="E17" i="26"/>
  <c r="E15" i="26"/>
  <c r="D15" i="26"/>
  <c r="C15" i="26"/>
  <c r="L76" i="28"/>
  <c r="M76" i="28" s="1"/>
  <c r="K76" i="28"/>
  <c r="J76" i="28"/>
  <c r="L75" i="28"/>
  <c r="M75" i="28" s="1"/>
  <c r="K75" i="28"/>
  <c r="J75" i="28"/>
  <c r="L74" i="28"/>
  <c r="M74" i="28" s="1"/>
  <c r="K74" i="28"/>
  <c r="J74" i="28"/>
  <c r="L73" i="28"/>
  <c r="M73" i="28" s="1"/>
  <c r="K73" i="28"/>
  <c r="L72" i="28"/>
  <c r="M72" i="28" s="1"/>
  <c r="K72" i="28"/>
  <c r="J72" i="28"/>
  <c r="L71" i="28"/>
  <c r="K71" i="28"/>
  <c r="K69" i="28" s="1"/>
  <c r="J71" i="28"/>
  <c r="L70" i="28"/>
  <c r="M70" i="28" s="1"/>
  <c r="K70" i="28"/>
  <c r="J70" i="28"/>
  <c r="L68" i="28"/>
  <c r="K68" i="28"/>
  <c r="M68" i="28" s="1"/>
  <c r="J68" i="28"/>
  <c r="L67" i="28"/>
  <c r="K67" i="28"/>
  <c r="J67" i="28"/>
  <c r="L66" i="28"/>
  <c r="K66" i="28"/>
  <c r="M66" i="28" s="1"/>
  <c r="J66" i="28"/>
  <c r="L65" i="28"/>
  <c r="K65" i="28"/>
  <c r="J65" i="28"/>
  <c r="L64" i="28"/>
  <c r="K64" i="28"/>
  <c r="M64" i="28" s="1"/>
  <c r="J64" i="28"/>
  <c r="L63" i="28"/>
  <c r="K63" i="28"/>
  <c r="J63" i="28"/>
  <c r="L62" i="28"/>
  <c r="K62" i="28"/>
  <c r="M62" i="28" s="1"/>
  <c r="J62" i="28"/>
  <c r="L61" i="28"/>
  <c r="L60" i="28" s="1"/>
  <c r="K61" i="28"/>
  <c r="J61" i="28"/>
  <c r="K60" i="28"/>
  <c r="L59" i="28"/>
  <c r="K59" i="28"/>
  <c r="M59" i="28" s="1"/>
  <c r="J59" i="28"/>
  <c r="L58" i="28"/>
  <c r="K58" i="28"/>
  <c r="J58" i="28"/>
  <c r="L57" i="28"/>
  <c r="K57" i="28"/>
  <c r="M57" i="28" s="1"/>
  <c r="J57" i="28"/>
  <c r="L56" i="28"/>
  <c r="K56" i="28"/>
  <c r="J56" i="28"/>
  <c r="L55" i="28"/>
  <c r="K55" i="28"/>
  <c r="M55" i="28" s="1"/>
  <c r="J55" i="28"/>
  <c r="L54" i="28"/>
  <c r="L51" i="28" s="1"/>
  <c r="K54" i="28"/>
  <c r="J54" i="28"/>
  <c r="L53" i="28"/>
  <c r="K53" i="28"/>
  <c r="M53" i="28" s="1"/>
  <c r="J53" i="28"/>
  <c r="M50" i="28"/>
  <c r="L50" i="28"/>
  <c r="J50" i="28"/>
  <c r="G49" i="28"/>
  <c r="H48" i="28" s="1"/>
  <c r="K48" i="28" s="1"/>
  <c r="M48" i="28" s="1"/>
  <c r="L48" i="28"/>
  <c r="G47" i="28"/>
  <c r="H46" i="28" s="1"/>
  <c r="L46" i="28"/>
  <c r="J45" i="28"/>
  <c r="J44" i="28"/>
  <c r="J43" i="28"/>
  <c r="G43" i="28"/>
  <c r="G44" i="28" s="1"/>
  <c r="J42" i="28"/>
  <c r="G42" i="28"/>
  <c r="L42" i="28" s="1"/>
  <c r="M42" i="28" s="1"/>
  <c r="L41" i="28"/>
  <c r="M41" i="28" s="1"/>
  <c r="J41" i="28"/>
  <c r="L38" i="28"/>
  <c r="K38" i="28"/>
  <c r="M38" i="28" s="1"/>
  <c r="J38" i="28"/>
  <c r="L37" i="28"/>
  <c r="K37" i="28"/>
  <c r="M37" i="28" s="1"/>
  <c r="J37" i="28"/>
  <c r="L36" i="28"/>
  <c r="K36" i="28"/>
  <c r="M36" i="28" s="1"/>
  <c r="J36" i="28"/>
  <c r="L35" i="28"/>
  <c r="K35" i="28"/>
  <c r="M35" i="28" s="1"/>
  <c r="J35" i="28"/>
  <c r="L34" i="28"/>
  <c r="K34" i="28"/>
  <c r="M34" i="28" s="1"/>
  <c r="J34" i="28"/>
  <c r="L33" i="28"/>
  <c r="K33" i="28"/>
  <c r="M33" i="28" s="1"/>
  <c r="J33" i="28"/>
  <c r="L32" i="28"/>
  <c r="K32" i="28"/>
  <c r="M32" i="28" s="1"/>
  <c r="J32" i="28"/>
  <c r="L31" i="28"/>
  <c r="K31" i="28"/>
  <c r="M31" i="28" s="1"/>
  <c r="J31" i="28"/>
  <c r="L30" i="28"/>
  <c r="K30" i="28"/>
  <c r="M30" i="28" s="1"/>
  <c r="J30" i="28"/>
  <c r="L29" i="28"/>
  <c r="K29" i="28"/>
  <c r="M29" i="28" s="1"/>
  <c r="J29" i="28"/>
  <c r="L28" i="28"/>
  <c r="L27" i="28"/>
  <c r="K27" i="28"/>
  <c r="J27" i="28"/>
  <c r="L26" i="28"/>
  <c r="M26" i="28" s="1"/>
  <c r="K26" i="28"/>
  <c r="J26" i="28"/>
  <c r="L25" i="28"/>
  <c r="K25" i="28"/>
  <c r="J25" i="28"/>
  <c r="L24" i="28"/>
  <c r="M24" i="28" s="1"/>
  <c r="K24" i="28"/>
  <c r="J24" i="28"/>
  <c r="L23" i="28"/>
  <c r="K23" i="28"/>
  <c r="J23" i="28"/>
  <c r="L22" i="28"/>
  <c r="M22" i="28" s="1"/>
  <c r="K22" i="28"/>
  <c r="J22" i="28"/>
  <c r="L21" i="28"/>
  <c r="K21" i="28"/>
  <c r="J21" i="28"/>
  <c r="L20" i="28"/>
  <c r="M20" i="28" s="1"/>
  <c r="K20" i="28"/>
  <c r="J20" i="28"/>
  <c r="L19" i="28"/>
  <c r="K19" i="28"/>
  <c r="J19" i="28"/>
  <c r="L18" i="28"/>
  <c r="M18" i="28" s="1"/>
  <c r="K18" i="28"/>
  <c r="K17" i="28" s="1"/>
  <c r="J18" i="28"/>
  <c r="L22" i="29" l="1"/>
  <c r="N22" i="29" s="1"/>
  <c r="K22" i="29"/>
  <c r="L20" i="29"/>
  <c r="K20" i="29"/>
  <c r="H19" i="29"/>
  <c r="M19" i="29" s="1"/>
  <c r="N19" i="29" s="1"/>
  <c r="M18" i="29"/>
  <c r="L39" i="29"/>
  <c r="N39" i="29" s="1"/>
  <c r="K28" i="28"/>
  <c r="M28" i="28" s="1"/>
  <c r="M60" i="28"/>
  <c r="M21" i="28"/>
  <c r="M25" i="28"/>
  <c r="K51" i="28"/>
  <c r="M51" i="28" s="1"/>
  <c r="M56" i="28"/>
  <c r="M63" i="28"/>
  <c r="M67" i="28"/>
  <c r="M71" i="28"/>
  <c r="L43" i="28"/>
  <c r="M43" i="28" s="1"/>
  <c r="M19" i="28"/>
  <c r="M23" i="28"/>
  <c r="M27" i="28"/>
  <c r="M54" i="28"/>
  <c r="M58" i="28"/>
  <c r="M61" i="28"/>
  <c r="M65" i="28"/>
  <c r="L69" i="28"/>
  <c r="M69" i="28" s="1"/>
  <c r="J46" i="28"/>
  <c r="K46" i="28"/>
  <c r="G45" i="28"/>
  <c r="L45" i="28" s="1"/>
  <c r="M45" i="28" s="1"/>
  <c r="L44" i="28"/>
  <c r="M44" i="28" s="1"/>
  <c r="L17" i="28"/>
  <c r="J48" i="28"/>
  <c r="N20" i="29" l="1"/>
  <c r="L14" i="29"/>
  <c r="N18" i="29"/>
  <c r="M14" i="29"/>
  <c r="M13" i="29" s="1"/>
  <c r="M45" i="29" s="1"/>
  <c r="K16" i="28"/>
  <c r="K40" i="28"/>
  <c r="M46" i="28"/>
  <c r="L40" i="28"/>
  <c r="L39" i="28" s="1"/>
  <c r="L16" i="28"/>
  <c r="M17" i="28"/>
  <c r="N14" i="29" l="1"/>
  <c r="L13" i="29"/>
  <c r="M40" i="28"/>
  <c r="K39" i="28"/>
  <c r="L77" i="28"/>
  <c r="M16" i="28"/>
  <c r="L45" i="29" l="1"/>
  <c r="N45" i="29" s="1"/>
  <c r="N13" i="29"/>
  <c r="M39" i="28"/>
  <c r="K77" i="28"/>
  <c r="M77" i="28" s="1"/>
  <c r="D14" i="26" l="1"/>
  <c r="E14" i="26" s="1"/>
  <c r="C14" i="26"/>
  <c r="L30" i="27"/>
  <c r="N16" i="27"/>
  <c r="M15" i="27"/>
  <c r="L15" i="27"/>
  <c r="N15" i="27" s="1"/>
  <c r="V369" i="27"/>
  <c r="K61" i="27"/>
  <c r="K60" i="27"/>
  <c r="H60" i="27"/>
  <c r="H61" i="27" s="1"/>
  <c r="M61" i="27" s="1"/>
  <c r="N61" i="27" s="1"/>
  <c r="L59" i="27"/>
  <c r="K58" i="27"/>
  <c r="H58" i="27"/>
  <c r="M58" i="27" s="1"/>
  <c r="M57" i="27"/>
  <c r="L57" i="27"/>
  <c r="K57" i="27"/>
  <c r="M56" i="27"/>
  <c r="L56" i="27"/>
  <c r="K56" i="27"/>
  <c r="M55" i="27"/>
  <c r="L55" i="27"/>
  <c r="K55" i="27"/>
  <c r="M54" i="27"/>
  <c r="L54" i="27"/>
  <c r="K54" i="27"/>
  <c r="M53" i="27"/>
  <c r="L53" i="27"/>
  <c r="K53" i="27"/>
  <c r="M52" i="27"/>
  <c r="L52" i="27"/>
  <c r="K52" i="27"/>
  <c r="M51" i="27"/>
  <c r="L51" i="27"/>
  <c r="K51" i="27"/>
  <c r="M50" i="27"/>
  <c r="L50" i="27"/>
  <c r="K50" i="27"/>
  <c r="M49" i="27"/>
  <c r="L49" i="27"/>
  <c r="K49" i="27"/>
  <c r="M48" i="27"/>
  <c r="L48" i="27"/>
  <c r="K48" i="27"/>
  <c r="M47" i="27"/>
  <c r="L47" i="27"/>
  <c r="K47" i="27"/>
  <c r="M46" i="27"/>
  <c r="L46" i="27"/>
  <c r="K46" i="27"/>
  <c r="M45" i="27"/>
  <c r="L45" i="27"/>
  <c r="K45" i="27"/>
  <c r="M44" i="27"/>
  <c r="L44" i="27"/>
  <c r="K44" i="27"/>
  <c r="M43" i="27"/>
  <c r="L43" i="27"/>
  <c r="N43" i="27" s="1"/>
  <c r="K43" i="27"/>
  <c r="M42" i="27"/>
  <c r="L42" i="27"/>
  <c r="K42" i="27"/>
  <c r="M41" i="27"/>
  <c r="L41" i="27"/>
  <c r="K41" i="27"/>
  <c r="M40" i="27"/>
  <c r="L40" i="27"/>
  <c r="K40" i="27"/>
  <c r="M38" i="27"/>
  <c r="L38" i="27"/>
  <c r="N38" i="27" s="1"/>
  <c r="K38" i="27"/>
  <c r="M37" i="27"/>
  <c r="L37" i="27"/>
  <c r="K37" i="27"/>
  <c r="M36" i="27"/>
  <c r="L36" i="27"/>
  <c r="K36" i="27"/>
  <c r="M35" i="27"/>
  <c r="L35" i="27"/>
  <c r="K35" i="27"/>
  <c r="M34" i="27"/>
  <c r="L34" i="27"/>
  <c r="N34" i="27" s="1"/>
  <c r="K34" i="27"/>
  <c r="M33" i="27"/>
  <c r="L33" i="27"/>
  <c r="K33" i="27"/>
  <c r="M32" i="27"/>
  <c r="L32" i="27"/>
  <c r="K32" i="27"/>
  <c r="M29" i="27"/>
  <c r="N29" i="27" s="1"/>
  <c r="K29" i="27"/>
  <c r="H27" i="27"/>
  <c r="H26" i="27"/>
  <c r="I25" i="27" s="1"/>
  <c r="H24" i="27"/>
  <c r="I23" i="27" s="1"/>
  <c r="L23" i="27" s="1"/>
  <c r="M23" i="27"/>
  <c r="M22" i="27"/>
  <c r="L22" i="27"/>
  <c r="K22" i="27"/>
  <c r="K21" i="27"/>
  <c r="K20" i="27"/>
  <c r="H20" i="27"/>
  <c r="M20" i="27" s="1"/>
  <c r="N20" i="27" s="1"/>
  <c r="K19" i="27"/>
  <c r="K18" i="27"/>
  <c r="K17" i="27"/>
  <c r="H17" i="27"/>
  <c r="M17" i="27" s="1"/>
  <c r="N51" i="27" l="1"/>
  <c r="N55" i="27"/>
  <c r="N47" i="27"/>
  <c r="N33" i="27"/>
  <c r="N37" i="27"/>
  <c r="N42" i="27"/>
  <c r="N46" i="27"/>
  <c r="N50" i="27"/>
  <c r="N54" i="27"/>
  <c r="N32" i="27"/>
  <c r="N36" i="27"/>
  <c r="N41" i="27"/>
  <c r="N45" i="27"/>
  <c r="N49" i="27"/>
  <c r="N53" i="27"/>
  <c r="N57" i="27"/>
  <c r="M30" i="27"/>
  <c r="N22" i="27"/>
  <c r="N35" i="27"/>
  <c r="N40" i="27"/>
  <c r="N44" i="27"/>
  <c r="N48" i="27"/>
  <c r="N52" i="27"/>
  <c r="N56" i="27"/>
  <c r="N17" i="27"/>
  <c r="N23" i="27"/>
  <c r="H18" i="27"/>
  <c r="M18" i="27" s="1"/>
  <c r="N18" i="27" s="1"/>
  <c r="H19" i="27"/>
  <c r="M27" i="27"/>
  <c r="K23" i="27"/>
  <c r="H28" i="27"/>
  <c r="I27" i="27" s="1"/>
  <c r="K27" i="27" s="1"/>
  <c r="L58" i="27"/>
  <c r="M60" i="27"/>
  <c r="L27" i="27" l="1"/>
  <c r="N27" i="27" s="1"/>
  <c r="N58" i="27"/>
  <c r="M19" i="27"/>
  <c r="H21" i="27"/>
  <c r="M21" i="27" s="1"/>
  <c r="N21" i="27" s="1"/>
  <c r="N60" i="27"/>
  <c r="M59" i="27"/>
  <c r="N59" i="27" s="1"/>
  <c r="L16" i="27" l="1"/>
  <c r="N30" i="27"/>
  <c r="N19" i="27"/>
  <c r="P19" i="27" s="1"/>
  <c r="M16" i="27"/>
  <c r="M62" i="27" l="1"/>
  <c r="L62" i="27" l="1"/>
  <c r="N62" i="27" s="1"/>
  <c r="G26" i="24" l="1"/>
  <c r="G22" i="24" l="1"/>
  <c r="G21" i="24"/>
  <c r="G73" i="24" l="1"/>
  <c r="G89" i="24"/>
  <c r="G87" i="24"/>
  <c r="K16" i="24" l="1"/>
  <c r="L17" i="24"/>
  <c r="M17" i="24" s="1"/>
  <c r="J17" i="24"/>
  <c r="J18" i="24"/>
  <c r="J19" i="24"/>
  <c r="H5" i="25"/>
  <c r="G19" i="24"/>
  <c r="L19" i="24" s="1"/>
  <c r="M19" i="24" s="1"/>
  <c r="G18" i="24"/>
  <c r="L18" i="24" s="1"/>
  <c r="M18" i="24" s="1"/>
  <c r="L16" i="24" l="1"/>
  <c r="G84" i="24"/>
  <c r="J95" i="24"/>
  <c r="J94" i="24"/>
  <c r="L94" i="24"/>
  <c r="L92" i="24"/>
  <c r="L91" i="24" s="1"/>
  <c r="K92" i="24"/>
  <c r="K91" i="24" s="1"/>
  <c r="J92" i="24"/>
  <c r="H72" i="24"/>
  <c r="L72" i="24"/>
  <c r="L71" i="24"/>
  <c r="K71" i="24"/>
  <c r="J71" i="24"/>
  <c r="G70" i="24"/>
  <c r="H69" i="24" s="1"/>
  <c r="L69" i="24"/>
  <c r="G68" i="24"/>
  <c r="H67" i="24" s="1"/>
  <c r="L67" i="24"/>
  <c r="L66" i="24" l="1"/>
  <c r="M71" i="24"/>
  <c r="M91" i="24"/>
  <c r="G95" i="24"/>
  <c r="K94" i="24"/>
  <c r="M92" i="24"/>
  <c r="K69" i="24"/>
  <c r="M69" i="24" s="1"/>
  <c r="J69" i="24"/>
  <c r="J67" i="24"/>
  <c r="K67" i="24"/>
  <c r="J72" i="24"/>
  <c r="K72" i="24"/>
  <c r="M72" i="24" s="1"/>
  <c r="M94" i="24" l="1"/>
  <c r="L95" i="24"/>
  <c r="L93" i="24" s="1"/>
  <c r="L90" i="24" s="1"/>
  <c r="K95" i="24"/>
  <c r="K93" i="24" s="1"/>
  <c r="K90" i="24" s="1"/>
  <c r="K66" i="24"/>
  <c r="M67" i="24"/>
  <c r="M66" i="24" l="1"/>
  <c r="M93" i="24"/>
  <c r="M95" i="24"/>
  <c r="G35" i="24" l="1"/>
  <c r="G43" i="24"/>
  <c r="G74" i="24"/>
  <c r="G23" i="24" l="1"/>
  <c r="L22" i="24"/>
  <c r="M22" i="24" s="1"/>
  <c r="J25" i="24"/>
  <c r="J24" i="24"/>
  <c r="J23" i="24"/>
  <c r="J22" i="24"/>
  <c r="G25" i="24" l="1"/>
  <c r="L25" i="24" s="1"/>
  <c r="M25" i="24" s="1"/>
  <c r="L23" i="24"/>
  <c r="M23" i="24" s="1"/>
  <c r="L24" i="24"/>
  <c r="M24" i="24" s="1"/>
  <c r="O23" i="24" l="1"/>
  <c r="D13" i="25"/>
  <c r="D12" i="25"/>
  <c r="F12" i="25" s="1"/>
  <c r="H12" i="25" s="1"/>
  <c r="I12" i="25" s="1"/>
  <c r="D11" i="25"/>
  <c r="F11" i="25" s="1"/>
  <c r="H11" i="25" s="1"/>
  <c r="I11" i="25" s="1"/>
  <c r="D10" i="25"/>
  <c r="F10" i="25" s="1"/>
  <c r="H10" i="25" s="1"/>
  <c r="I10" i="25" s="1"/>
  <c r="C13" i="25"/>
  <c r="F13" i="25"/>
  <c r="E12" i="25"/>
  <c r="E11" i="25"/>
  <c r="E10" i="25"/>
  <c r="I5" i="25"/>
  <c r="D6" i="25"/>
  <c r="D8" i="25"/>
  <c r="E7" i="25"/>
  <c r="D7" i="25"/>
  <c r="E6" i="25"/>
  <c r="E5" i="25"/>
  <c r="D5" i="25"/>
  <c r="H13" i="25" l="1"/>
  <c r="I13" i="25" s="1"/>
  <c r="F6" i="25"/>
  <c r="F8" i="25"/>
  <c r="F7" i="25"/>
  <c r="H7" i="25" s="1"/>
  <c r="I7" i="25" s="1"/>
  <c r="H6" i="25"/>
  <c r="I6" i="25" s="1"/>
  <c r="U7" i="25"/>
  <c r="U6" i="25"/>
  <c r="Q6" i="25"/>
  <c r="U5" i="25"/>
  <c r="Q5" i="25"/>
  <c r="F5" i="25"/>
  <c r="M17" i="25" l="1"/>
  <c r="N17" i="25"/>
  <c r="L17" i="25"/>
  <c r="H8" i="25"/>
  <c r="I8" i="25" s="1"/>
  <c r="I17" i="25" l="1"/>
  <c r="I21" i="25" l="1"/>
  <c r="I19" i="25"/>
  <c r="G49" i="24" l="1"/>
  <c r="G50" i="24" s="1"/>
  <c r="H49" i="24"/>
  <c r="J49" i="24" s="1"/>
  <c r="G85" i="24"/>
  <c r="H84" i="24"/>
  <c r="J84" i="24" s="1"/>
  <c r="L84" i="24" l="1"/>
  <c r="K49" i="24"/>
  <c r="L49" i="24"/>
  <c r="K84" i="24"/>
  <c r="G38" i="24"/>
  <c r="M84" i="24" l="1"/>
  <c r="M49" i="24"/>
  <c r="L88" i="24"/>
  <c r="L86" i="24"/>
  <c r="G80" i="24"/>
  <c r="G78" i="24"/>
  <c r="G79" i="24" s="1"/>
  <c r="H78" i="24" s="1"/>
  <c r="J78" i="24" s="1"/>
  <c r="G76" i="24"/>
  <c r="D75" i="24"/>
  <c r="G41" i="24"/>
  <c r="H40" i="24" s="1"/>
  <c r="J40" i="24" s="1"/>
  <c r="G39" i="24"/>
  <c r="H38" i="24" s="1"/>
  <c r="G83" i="24" l="1"/>
  <c r="G81" i="24"/>
  <c r="G82" i="24" s="1"/>
  <c r="G77" i="24"/>
  <c r="H76" i="24" s="1"/>
  <c r="H88" i="24"/>
  <c r="J88" i="24" s="1"/>
  <c r="L80" i="24"/>
  <c r="K78" i="24"/>
  <c r="L78" i="24"/>
  <c r="H86" i="24"/>
  <c r="J86" i="24" s="1"/>
  <c r="L76" i="24"/>
  <c r="K40" i="24"/>
  <c r="L40" i="24"/>
  <c r="L38" i="24"/>
  <c r="J38" i="24"/>
  <c r="K38" i="24"/>
  <c r="M78" i="24" l="1"/>
  <c r="J76" i="24"/>
  <c r="K76" i="24"/>
  <c r="M76" i="24" s="1"/>
  <c r="K88" i="24"/>
  <c r="M88" i="24" s="1"/>
  <c r="L75" i="24"/>
  <c r="L74" i="24" s="1"/>
  <c r="H80" i="24"/>
  <c r="K86" i="24"/>
  <c r="M86" i="24" s="1"/>
  <c r="M40" i="24"/>
  <c r="M38" i="24"/>
  <c r="K20" i="24"/>
  <c r="J80" i="24" l="1"/>
  <c r="K80" i="24"/>
  <c r="M80" i="24" l="1"/>
  <c r="K75" i="24"/>
  <c r="D64" i="24"/>
  <c r="D44" i="24"/>
  <c r="M75" i="24" l="1"/>
  <c r="K74" i="24"/>
  <c r="D27" i="24"/>
  <c r="J65" i="24"/>
  <c r="G65" i="24"/>
  <c r="L65" i="24" s="1"/>
  <c r="M65" i="24" l="1"/>
  <c r="G32" i="24" l="1"/>
  <c r="G30" i="24"/>
  <c r="G28" i="24"/>
  <c r="G29" i="24" s="1"/>
  <c r="G51" i="24" l="1"/>
  <c r="G52" i="24" s="1"/>
  <c r="G47" i="24"/>
  <c r="G48" i="24" s="1"/>
  <c r="M16" i="24" l="1"/>
  <c r="G45" i="24" l="1"/>
  <c r="G46" i="24" s="1"/>
  <c r="H42" i="24"/>
  <c r="G31" i="24"/>
  <c r="G36" i="24"/>
  <c r="K64" i="24" l="1"/>
  <c r="L64" i="24"/>
  <c r="L34" i="24"/>
  <c r="G37" i="24"/>
  <c r="G53" i="24"/>
  <c r="G54" i="24" s="1"/>
  <c r="K42" i="24"/>
  <c r="J42" i="24"/>
  <c r="L42" i="24"/>
  <c r="M74" i="24" l="1"/>
  <c r="H34" i="24"/>
  <c r="K34" i="24" s="1"/>
  <c r="M34" i="24" s="1"/>
  <c r="M42" i="24"/>
  <c r="J34" i="24" l="1"/>
  <c r="G33" i="24"/>
  <c r="M90" i="24" l="1"/>
  <c r="G63" i="24" l="1"/>
  <c r="L62" i="24"/>
  <c r="L47" i="24" l="1"/>
  <c r="H62" i="24"/>
  <c r="J62" i="24" s="1"/>
  <c r="L51" i="24"/>
  <c r="H51" i="24"/>
  <c r="J51" i="24" s="1"/>
  <c r="H45" i="24"/>
  <c r="J45" i="24" s="1"/>
  <c r="H47" i="24"/>
  <c r="J47" i="24" s="1"/>
  <c r="L45" i="24"/>
  <c r="H53" i="24"/>
  <c r="J53" i="24" s="1"/>
  <c r="L53" i="24"/>
  <c r="L44" i="24" l="1"/>
  <c r="M64" i="24"/>
  <c r="K62" i="24"/>
  <c r="M62" i="24" s="1"/>
  <c r="H30" i="24"/>
  <c r="J30" i="24" s="1"/>
  <c r="K45" i="24"/>
  <c r="M45" i="24" s="1"/>
  <c r="K47" i="24"/>
  <c r="M47" i="24" s="1"/>
  <c r="K53" i="24"/>
  <c r="M53" i="24" s="1"/>
  <c r="K51" i="24"/>
  <c r="M51" i="24" s="1"/>
  <c r="L30" i="24"/>
  <c r="G59" i="24"/>
  <c r="L58" i="24"/>
  <c r="G57" i="24"/>
  <c r="L56" i="24"/>
  <c r="G61" i="24"/>
  <c r="H60" i="24" s="1"/>
  <c r="L60" i="24"/>
  <c r="J21" i="24"/>
  <c r="L55" i="24" l="1"/>
  <c r="K44" i="24"/>
  <c r="M44" i="24" s="1"/>
  <c r="K30" i="24"/>
  <c r="M30" i="24" s="1"/>
  <c r="L21" i="24"/>
  <c r="L20" i="24" s="1"/>
  <c r="H56" i="24"/>
  <c r="J56" i="24" s="1"/>
  <c r="H58" i="24"/>
  <c r="J58" i="24" s="1"/>
  <c r="J60" i="24"/>
  <c r="H32" i="24"/>
  <c r="J32" i="24" s="1"/>
  <c r="L28" i="24"/>
  <c r="L32" i="24"/>
  <c r="H28" i="24"/>
  <c r="J28" i="24" s="1"/>
  <c r="L27" i="24" l="1"/>
  <c r="L26" i="24" s="1"/>
  <c r="M20" i="24"/>
  <c r="K58" i="24"/>
  <c r="M58" i="24" s="1"/>
  <c r="M21" i="24"/>
  <c r="K56" i="24"/>
  <c r="K60" i="24"/>
  <c r="M60" i="24" s="1"/>
  <c r="K32" i="24"/>
  <c r="M32" i="24" s="1"/>
  <c r="K28" i="24"/>
  <c r="L15" i="24" l="1"/>
  <c r="L96" i="24" s="1"/>
  <c r="D13" i="26" s="1"/>
  <c r="K55" i="24"/>
  <c r="K27" i="24"/>
  <c r="M56" i="24"/>
  <c r="M28" i="24"/>
  <c r="K26" i="24" l="1"/>
  <c r="K15" i="24" s="1"/>
  <c r="M27" i="24"/>
  <c r="M55" i="24"/>
  <c r="M15" i="24" l="1"/>
  <c r="K96" i="24"/>
  <c r="M26" i="24"/>
  <c r="M96" i="24" l="1"/>
  <c r="C13" i="26"/>
  <c r="E13" i="26" s="1"/>
</calcChain>
</file>

<file path=xl/sharedStrings.xml><?xml version="1.0" encoding="utf-8"?>
<sst xmlns="http://schemas.openxmlformats.org/spreadsheetml/2006/main" count="960" uniqueCount="511">
  <si>
    <t>РАСЧЕТ СТОИМОСТИ</t>
  </si>
  <si>
    <t>-заполняемые ячейки</t>
  </si>
  <si>
    <t>№ п/п</t>
  </si>
  <si>
    <t>Наименование</t>
  </si>
  <si>
    <t>Ед. изм.</t>
  </si>
  <si>
    <t xml:space="preserve">Норма расхода </t>
  </si>
  <si>
    <t>Кол-во</t>
  </si>
  <si>
    <t xml:space="preserve">Примечание </t>
  </si>
  <si>
    <t>Материалы</t>
  </si>
  <si>
    <t>СМР</t>
  </si>
  <si>
    <t>Итого</t>
  </si>
  <si>
    <t>1.1</t>
  </si>
  <si>
    <t>м2</t>
  </si>
  <si>
    <t>м3</t>
  </si>
  <si>
    <t>м пог.</t>
  </si>
  <si>
    <t>Установка бортовых камней</t>
  </si>
  <si>
    <t>ВСЕГО затрат на выполнение полного комплекса работ:</t>
  </si>
  <si>
    <t>ПРИМЕЧАНИЕ:</t>
  </si>
  <si>
    <t>Расчетом учтены все условия и требования, перечисленные в приглашении к тендеру, необходимые для выполнения полного комплекса работ "под ключ", в том числе все работы, на которые отсутствует проектная документация, сопутствующие работы, затраты и материалы, связанные с выполнением основных видов работ.</t>
  </si>
  <si>
    <t>Объемы дорожных и благоустроительных работ определены по горизонтальной проекции площади полотна, расход материалов определен с учетом устройства откосов, примыканий, оснований под бортовые камни и т.д. Увеличение объемов работ и расхода материалов на устройство откосов, примыканий, оснований под бортовые камни и т.д. предъявлению и последующей оплате в качестве дополнительных работ не подлежит.</t>
  </si>
  <si>
    <t>Производителя, тип, марку оборудования и материалов принимать в строгом соответствии с проектом.</t>
  </si>
  <si>
    <t>С особыми условиями, указанными в письме - приглашении на участие в тендере, согласны.</t>
  </si>
  <si>
    <t>Объект посетили, с ситуацией на объекте ознакомлены.</t>
  </si>
  <si>
    <t>В 09.06.01</t>
  </si>
  <si>
    <t>Цена за единицу, руб. 
(в т.ч. НДС 20%)</t>
  </si>
  <si>
    <t>Общая стоимость, руб. 
(в т.ч. НДС 20%)</t>
  </si>
  <si>
    <t xml:space="preserve">Срок производства работ: ____________ календарных дней (указать), Начало и окончание работ: ____________ (указать)
</t>
  </si>
  <si>
    <t>Устройство газонов</t>
  </si>
  <si>
    <t>Толщина слоя, м</t>
  </si>
  <si>
    <t>Устройство тактильных плит</t>
  </si>
  <si>
    <t>Укладка геотекстиля, с учетом примыканий</t>
  </si>
  <si>
    <t xml:space="preserve">Код </t>
  </si>
  <si>
    <t xml:space="preserve">камень бортовой железобетонный  БР100.20.8 </t>
  </si>
  <si>
    <t>тн</t>
  </si>
  <si>
    <t>Подрядчик обязан предоставить Заказчику обеспечение исполнения договорных обязательств. Формы обеспечения исполнения обязательств по договору подряда: заключение договора поручительства с Заказчиком или предоставление банковской гарантии на сумму контракта (указать нужное).</t>
  </si>
  <si>
    <t>Стоимость СМР учитывает - затраты на все материалы и работы, включая затраты: на электроснабжение достаточной мощности, обеспечение технической водой для производства работ и бытовых целей; на мобилизацию, аренду и эксплуатацию всех необходимых машин, механизмов, оборудования и инструментов (в том числе кранов и грузовых подъемников), бытовых помещений и биотуалетов; на изготовление, хранение на базе поставщика, доставку, разгрузку и складирование необходимых материалов на объекте; на раскрой материалов, промежуточную сборку, подъем и разноску к местам монтажа (в т.ч. материалов и оборудования поставки ООО "Сэтл Строй"); на пробивку, бурение, сверление отверстий, штробление в случае необходимости; установку гильз, труб и лотков, и последующую заделку соответствующим материалом (в т.ч.омоноличивание) всех технологических отверстий, штроб и узлов прохода через конструкции здания требовавшихся для производства работ, в том числе соблюдая противопожарные требования, требования к водонепроницаемости и внешнему виду (в случае необходимости); производство работ в зимних условиях (в случае необходимости); проведение всех необходимых мероприятий по водоотведению на период производства работ (в случае необходимости); выполнение сопутствующих работ; оплата испытаний и замеров, необходимых для производства, подтверждения качества и сдачи результатов работ, подготовка и передача Заказчику результатов таких испытаний; оптимизация проектных решений (в случае необходимости) и согласование с Генеральным проектировщиком и Заказчиком, и необходимыми инспектирующими организациями (Подрядчик гарантирует сдачу Объекта в эксплуатацию с учетом указанных оптимизационных решений - в случае отказа в приемке Объекта со стороны СГСНиЭ СПб / КГСНиЭ ЛО в связи с реализацией оптимизационных решений, предложенных Подрядчиком, Подрядчик за свой счет осуществляет действия и мероприятия, необходимые для сдачи Объекта в эксплуатацию); сохранение результата работ до момента окончательной приёмки Заказчиком, подготовка и передача Заказчику полного комплекта исполнительной и технической документации, оформленной надлежащим образом и подписанной у заинтересованных лиц, а также иной документации, согласно строительных норм; мероприятия, необходимые для комплексной сдачи работ (в т.ч. устранение замечаний, очистка и помывка результата работ); Комплексная сдача работ (предъявление результата работ Заказчику/подрядчикам, выполняющим последующие виды работ на предоставленном фронте работ, сдача объекта в Эксплуатацию, передача Управляющей Компании, Службе Клиентского Сервиса Заказчика и сетевым организациям, в случае необходимости); на эксплуатацию существующей мойки колес, охрану, освещение зоны производства работ, освещение строительной площадки, установку предупредительных знаков, на обеспечение необходимых мероприятий по охране труда, промышленной безопасности, технике безопасности, пожарной безопасности, электробезопасности, по охране окружающей среды, зеленых насаждений, земли и водных ресурсов; а также накладные расходы, прибыль организации, налоги и иные издержки Подрядчика.</t>
  </si>
  <si>
    <t>Стоимость материалов учитывает только стоимость основных материалов с учетом норм расхода и доставки на объект. Стоимость остальных, прочих и расходных материалов учтена в стоимости СМР. ООО "Сэтл Строй" вправе указать Подрядчику поставщика материалов и оборудования (для обеспечения строительства полностью или частично), либо являться Поставщиком. В таком случае Подрядчик обязан заключить договор на поставку материалов с Поставщиком, указанным ООО "Сэтл Строй".</t>
  </si>
  <si>
    <t>Нормы расхода материалов являются фиксированными и изменению не подлежат. Расход материала сверх норм, заложенных в расчете, учтен в стоимости СМР.</t>
  </si>
  <si>
    <t>Возможные допущенные Подрядчиком ошибки и просчеты в выборе способов производства работ, определении объемов работ, количества материалов и иные подобные обстоятельства не являются основанием для увеличения установленной в настоящем предложении общей цены работ. Подрядчик за установленную в настоящем предложении цену обязан, обеспечив себя материалами, выполнить все необходимые для достижения результата работы, даже если они не указаны в Расчете стоимости, но должны быть выполнены в соответствии с Рабочей документацией.</t>
  </si>
  <si>
    <t>С текстом договора подряда ознакомлены и согласны заключить договор на условиях, предложенных Заказчиком  на тендере.</t>
  </si>
  <si>
    <t>Численность ИТР и рабочих, необходимых для производства работ:  ИТР - ______ чел. (указать), рабочие - ______ чел. (указать)</t>
  </si>
  <si>
    <t>камень бортовой железобетонный  БР100.30.18</t>
  </si>
  <si>
    <t>4100009853</t>
  </si>
  <si>
    <t>В расчёте стоимости учтены генподрядные услуги в размере ...% от общей стоимости выполняемых Подрядчиком работ.</t>
  </si>
  <si>
    <t>I</t>
  </si>
  <si>
    <t xml:space="preserve">Земляные работы </t>
  </si>
  <si>
    <t>в т.ч. откосы</t>
  </si>
  <si>
    <t>Наименование организации: ________________________</t>
  </si>
  <si>
    <t>ИНН _______________________________________</t>
  </si>
  <si>
    <t>Установка бетонного бортового камня БР100.30.18 на бетонном основании В15</t>
  </si>
  <si>
    <t>2.1</t>
  </si>
  <si>
    <t>3.1</t>
  </si>
  <si>
    <t>3.1.1</t>
  </si>
  <si>
    <t>4.1</t>
  </si>
  <si>
    <t>2.2</t>
  </si>
  <si>
    <t>2.3</t>
  </si>
  <si>
    <t>2.4</t>
  </si>
  <si>
    <t>2.4.1</t>
  </si>
  <si>
    <t>2.5</t>
  </si>
  <si>
    <t>3.2</t>
  </si>
  <si>
    <t>3.2.1</t>
  </si>
  <si>
    <t>3.3</t>
  </si>
  <si>
    <t>3.3.1</t>
  </si>
  <si>
    <t xml:space="preserve">в т.ч. откосы </t>
  </si>
  <si>
    <t>1.3</t>
  </si>
  <si>
    <t>4100013286</t>
  </si>
  <si>
    <t>Дата подачи коммерческого предложения: "____ " __________ 2025г.</t>
  </si>
  <si>
    <t>щебеночно-мастичная асфальтобетонная смесь ЩМА-16 по ГОСТ Р 58406.2-2020 на  ПБВ 90 отвечающему требованию ГОСТ 352056-2003</t>
  </si>
  <si>
    <t>Устройство верхнего слоя из щебеночно-мастичного асфальтобетона ЩМА-16 по ГОСТ 58406.1-2020 на ПБВ 90 отвечающему требованию ГОСТ Р52056-2003, с учетом обработки битумом</t>
  </si>
  <si>
    <t>геотекстиль иглопробивной плотностью 400 г/м2</t>
  </si>
  <si>
    <t>песок средней крупности</t>
  </si>
  <si>
    <r>
      <t>Устройство основания из песка средней крупности по ГОСТ 8736-2014, класс II, Кф</t>
    </r>
    <r>
      <rPr>
        <sz val="12"/>
        <rFont val="Calibri"/>
        <family val="2"/>
        <charset val="204"/>
      </rPr>
      <t>≥1</t>
    </r>
    <r>
      <rPr>
        <sz val="12"/>
        <rFont val="Times New Roman"/>
        <family val="1"/>
        <charset val="204"/>
      </rPr>
      <t xml:space="preserve"> м/сут с трамбовкой </t>
    </r>
  </si>
  <si>
    <t>Устройство нижнего слоя из асфальтобетона А8Нл по ГОСТ Р 58406.2-2020 на битуме БНД 70/100 отвечающему требованию ГОСТ 33133-2014, с учетом обработки битумом</t>
  </si>
  <si>
    <t>асфальтобетонная смесь А8Нл по ГОСТ Р 58406.2-2020 на битуме БНД 70/100 отвечающему требованию ГОСТ 33133-2014</t>
  </si>
  <si>
    <t xml:space="preserve">Установка тактильных плит 500х500 с продольными рифами </t>
  </si>
  <si>
    <t>Дорожные работы Основного Хода</t>
  </si>
  <si>
    <t>Дорожные работы. Примыкания.</t>
  </si>
  <si>
    <t xml:space="preserve">Вертикальная планировка территории (устройство насыпи, выемки, засыпка канав)  под отметки благоустройства </t>
  </si>
  <si>
    <t>3.4</t>
  </si>
  <si>
    <t>3.4.1</t>
  </si>
  <si>
    <t>растительный грунт - давальческий материал ООО "Сэтл Строй"; учесть погрузку, перевозку до 2 км</t>
  </si>
  <si>
    <t>Прочие работы по благоустройству</t>
  </si>
  <si>
    <t>необходимость выполнения и объем работ подтверждается на Объекте по факту выполненных работ</t>
  </si>
  <si>
    <t>Устройство слоя из асфальтобетона 22Нн по ГОСТ Р 58406.2-2020 на БНД70/100 по  ГОСТ33133-2014, с учетом обработки битумом</t>
  </si>
  <si>
    <t>асфальтобетонная смесь 22Нн по о ГОСТ Р 58406.2-2020 на БНД70/100 отвечающему требованию ГОСТ 33133-2014</t>
  </si>
  <si>
    <t>асфальтобетонная смесь 32Он по о ГОСТ Р 58406.2-2020 на битуме БНД 70/100 отвечающему требованию ГОСТ 33133-2014</t>
  </si>
  <si>
    <t>щебень фракции 40-80мм марка не менее М1000</t>
  </si>
  <si>
    <t>щебень фракции 8-16мм марка не менее М1000</t>
  </si>
  <si>
    <t>щебень фракции 4-8мм марка не менее М1000</t>
  </si>
  <si>
    <t>Устройство примыканий</t>
  </si>
  <si>
    <t>Устройство верхнего слоя из асфальтобетона А16Вн по ГОСТ 58406.1-2020, с учетом обработки битумом</t>
  </si>
  <si>
    <t>асфальтобетонная смесь А16Вн по ГОСТ Р 58406.2-2020</t>
  </si>
  <si>
    <t>Устройство основания из щебня фракции 31,5-63 мм марка не менее М1000, по ГОСТ 32703-2014, с заклинкой фракционным мелким щебнем</t>
  </si>
  <si>
    <t>щебень фракции 31,5-63мм марка не менее М1000</t>
  </si>
  <si>
    <t xml:space="preserve">Устройство основания из щебеночно-песчаной смеси С5 по ГОСТ 25607-2009 с трамбовкой </t>
  </si>
  <si>
    <t>Устройство верхнего слоя из асфальтобетона А8Вл по ГОСТ Р 58406.2-2020 на битуме БНД 70/100 отвечающему требованию ГОСТ 33133-2014, с учетом обработки битумом</t>
  </si>
  <si>
    <t xml:space="preserve">Укладка рулонного газона с устройством слоя растительного грунта h=0,15 м, с учетом ухода </t>
  </si>
  <si>
    <t>Этап 1</t>
  </si>
  <si>
    <t>Участок</t>
  </si>
  <si>
    <t>Средняя фактич. Отм-ка</t>
  </si>
  <si>
    <t>Средняя проектн. отм-ка верха</t>
  </si>
  <si>
    <t>Толщина пирога, м</t>
  </si>
  <si>
    <t>Проектная Отм. Дна корыта</t>
  </si>
  <si>
    <t>S участка, м2</t>
  </si>
  <si>
    <t>Толщина срезки/засыпки, м</t>
  </si>
  <si>
    <t>V выемки, м3</t>
  </si>
  <si>
    <t>V подсыпки, м3</t>
  </si>
  <si>
    <t>ОХ</t>
  </si>
  <si>
    <t>2-5</t>
  </si>
  <si>
    <t>ВОР</t>
  </si>
  <si>
    <t>пч ОХ</t>
  </si>
  <si>
    <t>ГП1</t>
  </si>
  <si>
    <t>ГП6</t>
  </si>
  <si>
    <t>БР20</t>
  </si>
  <si>
    <t>газон ОХ</t>
  </si>
  <si>
    <t>НВК</t>
  </si>
  <si>
    <t>Примыкания</t>
  </si>
  <si>
    <t>тротуар</t>
  </si>
  <si>
    <t>Этап 2</t>
  </si>
  <si>
    <t>Погрузка разработанного грунта (в твердом теле)</t>
  </si>
  <si>
    <t>Вывоз разработанного грунта в отвал на расстояние до 2 км (в твердом теле), с работой на отвале</t>
  </si>
  <si>
    <t>Предоставление актов об утилизации грунта (в твердом теле)</t>
  </si>
  <si>
    <t>3.1.2</t>
  </si>
  <si>
    <t>3.1.1.1</t>
  </si>
  <si>
    <t>3.1.2.1</t>
  </si>
  <si>
    <t>3.1.3</t>
  </si>
  <si>
    <t>3.1.3.1</t>
  </si>
  <si>
    <t>3.1.4</t>
  </si>
  <si>
    <t>3.1.4.1</t>
  </si>
  <si>
    <t>3.1.4.2</t>
  </si>
  <si>
    <t>3.1.4.3</t>
  </si>
  <si>
    <t>3.1.5</t>
  </si>
  <si>
    <t>3.1.5.1</t>
  </si>
  <si>
    <t>3.1.6</t>
  </si>
  <si>
    <t>3.1.6.1</t>
  </si>
  <si>
    <t>3.1.7</t>
  </si>
  <si>
    <t>3.1.7.1</t>
  </si>
  <si>
    <t>3.2.1.1</t>
  </si>
  <si>
    <t>3.2.2</t>
  </si>
  <si>
    <t>3.2.2.1</t>
  </si>
  <si>
    <t>3.2.3</t>
  </si>
  <si>
    <t>3.2.3.1</t>
  </si>
  <si>
    <t>3.2.4</t>
  </si>
  <si>
    <t>3.2.5</t>
  </si>
  <si>
    <t>3.2.5.1</t>
  </si>
  <si>
    <r>
      <t>Устройство основания из песка средней крупности по ГОСТ 32824-2014, класс II, Кф</t>
    </r>
    <r>
      <rPr>
        <sz val="12"/>
        <rFont val="Calibri"/>
        <family val="2"/>
        <charset val="204"/>
      </rPr>
      <t>≥2</t>
    </r>
    <r>
      <rPr>
        <sz val="12"/>
        <rFont val="Times New Roman"/>
        <family val="1"/>
        <charset val="204"/>
      </rPr>
      <t xml:space="preserve"> м/сут с трамбовкой </t>
    </r>
  </si>
  <si>
    <r>
      <t>Устройство основания из песка средней крупности по ГОСТ 8736-2014, класс II, Кф</t>
    </r>
    <r>
      <rPr>
        <sz val="12"/>
        <rFont val="Calibri"/>
        <family val="2"/>
        <charset val="204"/>
      </rPr>
      <t xml:space="preserve">≥2 </t>
    </r>
    <r>
      <rPr>
        <sz val="12"/>
        <rFont val="Times New Roman"/>
        <family val="1"/>
        <charset val="204"/>
      </rPr>
      <t xml:space="preserve">м/сут с трамбовкой </t>
    </r>
  </si>
  <si>
    <t>Проезжая часть Основного хода. Тип А</t>
  </si>
  <si>
    <t>геотекстиль иглопробивной плотностью 200 г/м2</t>
  </si>
  <si>
    <r>
      <t>Устройство основания из песка мелкого по ГОСТ 8736-2014, Кф</t>
    </r>
    <r>
      <rPr>
        <sz val="12"/>
        <rFont val="Calibri"/>
        <family val="2"/>
        <charset val="204"/>
      </rPr>
      <t>≥3</t>
    </r>
    <r>
      <rPr>
        <sz val="12"/>
        <rFont val="Times New Roman"/>
        <family val="1"/>
        <charset val="204"/>
      </rPr>
      <t xml:space="preserve"> м/сут с трамбовкой </t>
    </r>
  </si>
  <si>
    <t>Устройство основания из щебня фракции 40-80 мм марка не менее М1000, по ГОСТ 32703-2014, с заклинкой фракционным мелким щебнем</t>
  </si>
  <si>
    <t>Устройство верхнего слоя из асфальтобетона А32От по ГОСТ Р 58406.2-2020 на битуме БНД 70/100 отвечающему требованию ГОСТ 33133-2014, с учетом обработки битумом</t>
  </si>
  <si>
    <t>Устройство слоя из асфальтобетона А22Нт по ГОСТ Р 58406.2-2020 на БНД70/100 по  ГОСТ33133-2014, с учетом обработки битумом</t>
  </si>
  <si>
    <t>асфальтобетонная смесь А8Вл по ГОСТ Р 58406.2-2020 на битуме БНД 70/100 отвечающему требованию ГОСТ 33133-2014</t>
  </si>
  <si>
    <t>Устройство тротуаров. Тип В</t>
  </si>
  <si>
    <t>геотекстиль иглопробивной плотностью 300 г/м2</t>
  </si>
  <si>
    <t>Смесь щебеночно-песчаная фр.0-40мм</t>
  </si>
  <si>
    <t>Установка гранитного бортового камня типа Кбрт ГП2 на бетонном основании В15</t>
  </si>
  <si>
    <t>Установка гранитного бортового камня типа Кбрт ГП6 на бетонном основании В15</t>
  </si>
  <si>
    <t>камень гранитный Кбрт ГП2</t>
  </si>
  <si>
    <t>камень гранитный Кбрт ГП6</t>
  </si>
  <si>
    <t>Установка бетонного бортового камня БР100.20.8 на бетонном основании В15 и щебеночном основании (щебень фр.8-16)</t>
  </si>
  <si>
    <t>Устройство дренажа</t>
  </si>
  <si>
    <t>в т.ч. сверление отвестий в колодцах с последующей герметизацией швов</t>
  </si>
  <si>
    <r>
      <t>Устройство основания из песка средней крупности по ГОСТ 32824-2014, класс II, Кф</t>
    </r>
    <r>
      <rPr>
        <sz val="12"/>
        <rFont val="Calibri"/>
        <family val="2"/>
        <charset val="204"/>
      </rPr>
      <t>≥5</t>
    </r>
    <r>
      <rPr>
        <sz val="12"/>
        <rFont val="Times New Roman"/>
        <family val="1"/>
        <charset val="204"/>
      </rPr>
      <t xml:space="preserve"> м/сут с трамбовкой </t>
    </r>
  </si>
  <si>
    <t xml:space="preserve">Укладка гибкой дренажной перфорированной полиэтиленовой трубы d=160мм с оберткой геотекстилем </t>
  </si>
  <si>
    <t>Устройство засыпки из щебня М800 фр. 8-16 мм</t>
  </si>
  <si>
    <t>щебень гранитный фр. 8-16</t>
  </si>
  <si>
    <t>Элементы благоустройства, малые архитектурные формы</t>
  </si>
  <si>
    <t>Комплекс работ по установке автопавильона типа «Стандарт (4115*2730*1600)» с учетом устройства фундаментов и монтажа закладных деталей</t>
  </si>
  <si>
    <t>шт</t>
  </si>
  <si>
    <t>Установка урны для мусора</t>
  </si>
  <si>
    <t>Основание: РД шифр 22-11-2023УДС-АД1, не утвержденная "в производство работ"</t>
  </si>
  <si>
    <t>1.2</t>
  </si>
  <si>
    <t>Демонтаж временных дорог из ж/б плит с перемещением на расстояние до 2 км</t>
  </si>
  <si>
    <t>Демонтаж ограждения строительной площадки из профилированного листа с перемещением на расстояние до 2 км</t>
  </si>
  <si>
    <t>Демонтаж ограждения строительной площадки из самостоящих ж/б панелей (h=2 м) с перемещением на расстояние до 2 км</t>
  </si>
  <si>
    <t>Подготовительные работы</t>
  </si>
  <si>
    <t>Вывоз грунта на лицензированный полигон (в твердом теле)</t>
  </si>
  <si>
    <t>3.3.1.1</t>
  </si>
  <si>
    <t>3.3.2</t>
  </si>
  <si>
    <t>3.3.2.1</t>
  </si>
  <si>
    <t>3.3.3</t>
  </si>
  <si>
    <t>3.3.3.1</t>
  </si>
  <si>
    <t>3.3.4</t>
  </si>
  <si>
    <t>3.3.4.1</t>
  </si>
  <si>
    <t>3.5</t>
  </si>
  <si>
    <t>3.5.1</t>
  </si>
  <si>
    <t>3.5.1.1</t>
  </si>
  <si>
    <t>3.5.2</t>
  </si>
  <si>
    <t>3.5.2.1</t>
  </si>
  <si>
    <t>3.5.3</t>
  </si>
  <si>
    <t>3.5.4</t>
  </si>
  <si>
    <t>3.5.4.1</t>
  </si>
  <si>
    <t>4.1.1</t>
  </si>
  <si>
    <t>4.1.1.1</t>
  </si>
  <si>
    <t>4.1.2</t>
  </si>
  <si>
    <t>4.1.2.1</t>
  </si>
  <si>
    <t>4.1.3</t>
  </si>
  <si>
    <t>4.1.3.1</t>
  </si>
  <si>
    <t>4.1.3.2</t>
  </si>
  <si>
    <t>4.1.3.3</t>
  </si>
  <si>
    <t>4.1.4</t>
  </si>
  <si>
    <t>4.1.4.1</t>
  </si>
  <si>
    <t>4.1.5</t>
  </si>
  <si>
    <t>4.1.5.1</t>
  </si>
  <si>
    <t>4.1.6</t>
  </si>
  <si>
    <t>4.1.6.1</t>
  </si>
  <si>
    <t>5.1</t>
  </si>
  <si>
    <t>5.1.1</t>
  </si>
  <si>
    <t>5.2</t>
  </si>
  <si>
    <t>5.2.1</t>
  </si>
  <si>
    <t>5.2.2</t>
  </si>
  <si>
    <t>4100011466</t>
  </si>
  <si>
    <t>песок мелкозернистый</t>
  </si>
  <si>
    <t xml:space="preserve">  выполнения полного комплекса работ по строительству автомобильной дороги 
магистрали №5 Этап 1 (от проектируемого Проезда №3 до проектируемой а/д Колтуши-Новосаратовка)
ОБЩЕПРОЕКТНЫЕ РАБОТЫ</t>
  </si>
  <si>
    <t>необходимость выполнения и объем работ подтверждается Заказчиком на момент начала работ</t>
  </si>
  <si>
    <r>
      <rPr>
        <b/>
        <sz val="12"/>
        <rFont val="Times New Roman"/>
        <family val="1"/>
        <charset val="204"/>
      </rPr>
      <t>- выполнение комплекса работ по гидроизоляции, тампонажу, герметизации стыков кабельных колодцев и кабельных вводов (при необходимости);</t>
    </r>
    <r>
      <rPr>
        <sz val="12"/>
        <rFont val="Times New Roman"/>
        <family val="1"/>
        <charset val="204"/>
      </rPr>
      <t xml:space="preserve">
- затраты на передачу, совместно с Заказчиком, на баланс созданного объекта благоустройства (автомобильной дороги);
'- подготовка и передача Заказчику полного комплекта исполнительной документации, оформленной надлежащим образом и подписанной у заинтересованных лиц, а также иной технической документации, согласно СНиП и требований, необходимой для ввода в эксплуатацию и дальнейшей эксплуатации результата выполненных работ и передачи на баланс городу, в хоз. ведение сетевому предприятию, в районую эксплуатирующую организацию;
</t>
    </r>
    <r>
      <rPr>
        <b/>
        <sz val="12"/>
        <rFont val="Times New Roman"/>
        <family val="1"/>
        <charset val="204"/>
      </rPr>
      <t>- подготовка и передача Заказчику технического паспорта автомобильных дорог в электронном виде и на бумажном носителе;</t>
    </r>
    <r>
      <rPr>
        <sz val="12"/>
        <rFont val="Times New Roman"/>
        <family val="1"/>
        <charset val="204"/>
      </rPr>
      <t xml:space="preserve">
- образователем ТКО, строительных отходов и грунта, образовавшихся при производстве работ, а также лицом, обязанным вносить плату за негативное воздействие на окружающую среду, согласно ст. 16.1 ФЗ от 10.01.2002 №7-ФЗ (ред. от 29.07.2017) "Об охране окружающей среды", является Подрядчик;
- Подрядчик осуществляет погрузку и вывоз грунта на объекты  утилизации отходов грунта согласно утвержденного перечня (приложение "Перечень объектов, осуществляющих прием отходов грунта");
- подготовка и передача Заказчику полного комплекта природоохранной документации по обращению с отходами (копии): акты сдачи-приемки отходов;паспорта и протоколы на строительные отхооды, транспортные накладные, журнал учета образования отходов по приказу № 1028; стат.отчетность по форме 2-ТП (отходы) ; Декларация НВОС; отчетность по ведению регионального кадастра </t>
    </r>
    <r>
      <rPr>
        <sz val="12"/>
        <color rgb="FFFF0000"/>
        <rFont val="Times New Roman"/>
        <family val="1"/>
        <charset val="204"/>
      </rPr>
      <t>отходов по ЛО;</t>
    </r>
    <r>
      <rPr>
        <sz val="12"/>
        <rFont val="Times New Roman"/>
        <family val="1"/>
        <charset val="204"/>
      </rPr>
      <t xml:space="preserve">
- ответственность за соблюдение природоохранного законодательства РФ возлагается на Подрядчика. </t>
    </r>
  </si>
  <si>
    <r>
      <rPr>
        <b/>
        <sz val="12"/>
        <rFont val="Times New Roman"/>
        <family val="1"/>
        <charset val="204"/>
      </rPr>
      <t>Расчетом учтены все условия и требования, необходимые для выполнения полного комплекса работ "под ключ", в том числе:</t>
    </r>
    <r>
      <rPr>
        <sz val="12"/>
        <rFont val="Times New Roman"/>
        <family val="1"/>
        <charset val="204"/>
      </rPr>
      <t xml:space="preserve">
- выполнение всего комплекса работ, указанных в рабочей документации, и сопутствующие работы требуемые для ввода объекта в эксплуатацию и последующей передачи Комитету имущественных отношений и эксплуатирующей компании;
- организация строительного производства в соответствии со СНиП 12-03-2001 "Безопасность труда в строительстве";
- планировка (в т.ч. выемка, насыпь, погрузка, перемещение) и уплотнение грунта под основание конструкций дорожных одежд, планировка территории; 
- устройство разметки проездов, площадок (при необходимости);
- подъем крышек люков инженерных коммуникаций, необходимый для их выведения в проектные отметки;
- устройство зон пониженного бортового камня в соответствии с проектом;
- проведение всех необходимых мероприятий по водопонижению на период производства работ, в т.ч. устройство зумпфов для водоотведения (при необходимости);
- шурфовка мест пересечек и подвешивание коммуникаций в случае пересечек с существующими коммуникациями;
- восстановление поврежденных коммуникаций в случае возникновения аварийной ситуации;
- мероприятия по сохранности инженерных сетей и строительных конструкций в зоне производства работ;
- получение и оплата всех необходимых разрешений, согласований, испытаний, необходимых для производства работ и сдачи в эксплуатацию</t>
    </r>
    <r>
      <rPr>
        <sz val="12"/>
        <color rgb="FFFF0000"/>
        <rFont val="Times New Roman"/>
        <family val="1"/>
        <charset val="204"/>
      </rPr>
      <t xml:space="preserve"> (в т.ч. предьявление и сдача в КГСНиЭ ЛО, ИОГВ)</t>
    </r>
    <r>
      <rPr>
        <sz val="12"/>
        <rFont val="Times New Roman"/>
        <family val="1"/>
        <charset val="204"/>
      </rPr>
      <t xml:space="preserve">;
- применение временного инвентарного ограждения зоны производства работ, разработка схемы ОДД и ее реализация (выставление ограждения и знаков согласно схемы) 
- участие в сдаче результата выполненных работ по комплексному благоустройству заинтересованным организациям и в случае появления замечаний устранение их за свой счёт;
- фрезеровка и устройство шва между существующими полосами проезжей части и вновь устраиваемыми (при необходимости);
- демонтаж временного дорожного покрытия (плиты дорожные, основание), складирование плит на территории строительной площадки (перемещение по месту в пределах 500м), демонтаж участков временного ограждения строительной площадки (жб секции, профлист) с участков производства работ, по завершению комплекса работ - восстановление временных дорог, монтаж демонтированных участков временного ограждения строительной площадки (при необходимости);
- демонтаж существующих конструкций благоустройства с последующим восстановлением (при необходимости);
- выборка, погрузка и вывоз остаточных инженерных сетей и ж/б элементов, находящихся в толще грунтов в зоне производства работ (в случае необходимости);
 - затраты на уход (полив, покос травяного покрова) зеленых насаждений в течении аграрного периода по согласованию с Заказчиком (к моменту сдачи объекта на газоне должен быть ровный травяной покров без проплешин и размывов); 
- антикоррозийная защита (огрунтовка и окраска) металлоконструкций;
</t>
    </r>
    <r>
      <rPr>
        <b/>
        <sz val="12"/>
        <rFont val="Times New Roman"/>
        <family val="1"/>
        <charset val="204"/>
      </rPr>
      <t>- валка деревьев с разделкой стволов и ветвей, с корчевкой пней и корней, с погрузкой и вывозом на полигон (при необходимости);</t>
    </r>
    <r>
      <rPr>
        <sz val="12"/>
        <rFont val="Times New Roman"/>
        <family val="1"/>
        <charset val="204"/>
      </rPr>
      <t xml:space="preserve">
</t>
    </r>
    <r>
      <rPr>
        <b/>
        <sz val="12"/>
        <rFont val="Times New Roman"/>
        <family val="1"/>
        <charset val="204"/>
      </rPr>
      <t xml:space="preserve">- затраты на эксплуатацию Подрядчиком своими силами и за свой счет результата выполненных работ (смонтированных систем и оборудования) до момента ввода Объекта в эксплуатацию и передачи результата работ профильному монополисту (либо иному лицу, принимающему созданное по Договору имущество на баланс) и эксплуатирующей организации; 
</t>
    </r>
  </si>
  <si>
    <t>по адресу: Ленинградская область, Всеволожский район, дер. Новосаратовка,
 на земельном участке с кадастровым номером 47:07:0605001:43896</t>
  </si>
  <si>
    <t>ИНН __________________</t>
  </si>
  <si>
    <t xml:space="preserve">Наименование работ </t>
  </si>
  <si>
    <t>Общая стоимость, руб.
(в т.ч. НДС 20%)</t>
  </si>
  <si>
    <t>Примечание</t>
  </si>
  <si>
    <t>Устройство наружного освещения</t>
  </si>
  <si>
    <r>
      <t xml:space="preserve">Подрядчик обязан предоставить Заказчику обеспечение исполнения договорных обязательств. Формы обеспечения исполнения обязательств по договору подряда: заключение договора поручительства с Заказчиком или предоставление банковской гарантии на сумму контракта </t>
    </r>
    <r>
      <rPr>
        <sz val="12"/>
        <color indexed="10"/>
        <rFont val="Times New Roman"/>
        <family val="1"/>
        <charset val="204"/>
      </rPr>
      <t>(указать нужное).</t>
    </r>
  </si>
  <si>
    <t>В расчете стоимости учтены генподрядные услуги в размере 0%  от общей стоимости выполняемых Подрядчиком работ.</t>
  </si>
  <si>
    <t>Стоимость СМР учитывает - затраты на все материалы и работы, включая затраты: на электроснабжение достаточной мощности, обеспечение технической водой для производства работ и бытовых целей; на мобилизацию, аренду и эксплуатацию всех необходимых машин, механизмов, оборудования и инструментов (в том числе кранов и грузовых подъемников), бытовых помещений и биотуалетов; на изготовление, хранение на базе поставщика, доставку, разгрузку и складирование необходимых материалов на объекте; на раскрой материалов, промежуточную сборку, подъем и разноску по этажам к местам монтажа (в т.ч. материалов и оборудования поставки ООО "Сэтл Строй"); на пробивку, бурение, сверление отверстий, штробление в случае необходимости; установку гильз, труб и лотков, и последующую заделку соответствующим материалом (в т.ч.омоноличивание) всех технологических отверстий, штроб и узлов прохода через конструкции здания требовавшихся для производства работ, в том числе соблюдая противопожарные требования, требования к водонепроницаемости и внешнему виду (в случае необходимости); производство работ в зимних условиях (в случае необходимости); проведение всех необходимых мероприятий по водоотведению на период производства работ (в случае необходимости); выполнение сопутствующих работ; оплата испытаний и замеров, необходимых для производства, подтверждения качества и сдачи результатов работ, подготовка и передача Заказчику результатов таких испытаний; оптимизация проектных решений (в случае необходимости) и согласование с Генеральным проектировщиком и Заказчиком, и необходимыми инспектирующими организациями (Подрядчик гарантирует сдачу Объекта в эксплуатацию с учетом указанных оптимизационных решений - в случае отказа в приемке Объекта со стороны СГСНиЭ СПб / КГСНиЭ ЛО в связи с реализацией оптимизационных решений, предложенных Подрядчиком, Подрядчик за свой счет осуществляет действия и мероприятия, необходимые для сдачи Объекта в эксплуатацию); сохранение результата работ до момента окончательной приёмки Заказчиком; подготовка и передача Заказчику полного комплекта исполнительной и технической документации, оформленной надлежащим образом и подписанной у заинтересованных лиц, а также иной документации, согласно строительных норм; мероприятия, необходимые для комплексной сдачи работ (в т.ч. устранение замечаний, очистка и помывка результата работ); Комплексная сдача работ (предъявление результата работ Заказчику/Подрядчикам, выполняющим последующие виды работ на предоставленном фронте работ, сдача объекта в Эксплуатацию, передача Управляющей Компании, Службе Клиентского Сервиса Заказчика и сетевым организациям, в случае необходимости); на эксплуатацию существующей мойки колес, охрану, освещение зоны производства работ, освещение строительной площадки, установку предупредительных знаков, на обеспечение необходимых мероприятий по охране труда, промышленной безопасности, технике безопасности, пожарной безопасности, электробезопасности, по охране окружающей среды, зеленых насаждений, земли и водных ресурсов;  а также накладные расходы, прибыль организации, налоги и иные издержки Подрядчика.</t>
  </si>
  <si>
    <t>Стоимость материалов учитывает только стоимость основных материалов с учетом норм расхода и доставки на объект. Стоимость остальных, прочих и расходных материалов учтена в стоимости СМР.
ООО "Сэтл Строй" вправе указать Подрядчику поставщика материалов и оборудования (для обеспечения строительства полностью или частично), либо являться Поставщиком. В таком случае Подрядчик обязан заключить договор на поставку материалов с Поставщиком, указанным ООО "Сэтл Строй".
Нормы расхода материалов являются фиксированными и изменению не подлежат. Расход материала сверх норм, заложенных в расчете, учтен в стоимости СМР.</t>
  </si>
  <si>
    <t>Возможные допущенные Подрядчиком ошибки и просчеты в выборе способов производства работ, определении объемов работ, количества материалов и иные подобные обстоятельства не являются основанием для увеличения установленной в настоящем предложении общей цены работ. Подрядчик за установленную в настоящем предложении цену обязан, обеспечив себя материалами, выполнить все необходимые для достижения результата работы, даже если они не указаны в Расчете стоимости, но должны быть выполнены в соответствии с Проектной документацией.</t>
  </si>
  <si>
    <t>С текстом договора подряда ознакомлены и согласны заключить договор на условиях, предложенных Заказчиком на тендере.</t>
  </si>
  <si>
    <t>Дата подачи коммерческого предложения: "____ " __________ 2025 г.</t>
  </si>
  <si>
    <t>выполнения полного комплекса работ по устройству автомобильной дороги Магистраль №5, Этап 1
(от проектируемого Проезда №3 до проектируемой а/д Колтуши-Новосаратовка)
Общепроектные работы</t>
  </si>
  <si>
    <t xml:space="preserve">Строительство автомобильной дороги </t>
  </si>
  <si>
    <t>ИНН: _____________________</t>
  </si>
  <si>
    <t>- заполняемые ячейки</t>
  </si>
  <si>
    <t>Основание:  РД шифр 22-11-2023УДС-НК не утвержденный "в производство работ"</t>
  </si>
  <si>
    <t>Код</t>
  </si>
  <si>
    <t>Марка, ГОСТ</t>
  </si>
  <si>
    <t>Завод-изготовитель</t>
  </si>
  <si>
    <t>Норма расхода</t>
  </si>
  <si>
    <t>Объем</t>
  </si>
  <si>
    <t>Земляные и подготовительные работы</t>
  </si>
  <si>
    <t>Разработка грунта (механизированная и ручная доработка) с креплениями и водоотливом на время производства работ (в твердом теле)</t>
  </si>
  <si>
    <t xml:space="preserve">от текущей отметки ДП </t>
  </si>
  <si>
    <t>1.4</t>
  </si>
  <si>
    <t>1.5</t>
  </si>
  <si>
    <t>1.6</t>
  </si>
  <si>
    <t>Крепление траншеи глубиной более 3 метров металлической крепью SBH, с учетом оборачиваемости ______ м.п. (указать)</t>
  </si>
  <si>
    <t>комплекс</t>
  </si>
  <si>
    <t>в соответствии с ВОР и специфиацией</t>
  </si>
  <si>
    <t>1.7</t>
  </si>
  <si>
    <t>Устройство песчаного основания под трубу, h=200мм</t>
  </si>
  <si>
    <t>1.7.1</t>
  </si>
  <si>
    <t>песок строительный среднезернистый</t>
  </si>
  <si>
    <t xml:space="preserve">Устройство щебеночного основания толщ. 200 мм </t>
  </si>
  <si>
    <t>1.5.1</t>
  </si>
  <si>
    <t>щебень гранитный фр.20-40</t>
  </si>
  <si>
    <t>1.8</t>
  </si>
  <si>
    <t xml:space="preserve">Обратная засыпка траншеи и колодцев песком с уплотнением </t>
  </si>
  <si>
    <t xml:space="preserve">до низа конструкции благоустройства
 (в зоне проездов, тротуаров) </t>
  </si>
  <si>
    <t>1.8.1</t>
  </si>
  <si>
    <t>Обратная засыпка траншеи местным просеянным грунтом, с уплотнением</t>
  </si>
  <si>
    <t xml:space="preserve">до низа конструкции благоустройства (газон) </t>
  </si>
  <si>
    <t>Наружные сети дождевой канализации (К2)</t>
  </si>
  <si>
    <t>2.1.1</t>
  </si>
  <si>
    <t>Устройство колодцев Ø1000 мм, из сборных железобетонных элементов с футеровкой (15 шт), в том числе:</t>
  </si>
  <si>
    <t>ТУ 5855-001-23107031-2013</t>
  </si>
  <si>
    <t>ООО "ГИС"</t>
  </si>
  <si>
    <t>-Кольцо с плитой днища ДК 10-9 фут.</t>
  </si>
  <si>
    <t>-Кольцо стеновое КС 10-3 фут.</t>
  </si>
  <si>
    <t>-Кольцо стеновое КС 10-6 фут.</t>
  </si>
  <si>
    <t>-Кольцо стеновое КС 10-9 фут.</t>
  </si>
  <si>
    <t>-Плита перекрытия ПП.10-2 фут.</t>
  </si>
  <si>
    <t>-Кольцо опорное КО-6</t>
  </si>
  <si>
    <t>ГОСТ 8020-2016</t>
  </si>
  <si>
    <t>2.1.2</t>
  </si>
  <si>
    <t>Люк прямоугольный магистральный ДМ2 (С250)</t>
  </si>
  <si>
    <t>ГОСТ 3634-2019</t>
  </si>
  <si>
    <t>Устройство колодцев Ø2000 мм, из сборных железобетонных элементов с футеровкой (1 шт), в том числе:</t>
  </si>
  <si>
    <t>-Кольцо с плитой днища ДК 20-9 фут.</t>
  </si>
  <si>
    <t xml:space="preserve">-Кольцо стеновое КС 20-9 фут. </t>
  </si>
  <si>
    <t>-Плита перекрытия ПП 20-2 фут.</t>
  </si>
  <si>
    <t>2.1.3</t>
  </si>
  <si>
    <t>Люк тяжелый тип Т</t>
  </si>
  <si>
    <t>ГОСТ 3634-99</t>
  </si>
  <si>
    <t>2.1.4</t>
  </si>
  <si>
    <t>Труба полипропиленовая двуслойная гофрированная DN/ID Ø200мм SN16 L=6 м</t>
  </si>
  <si>
    <t>ТУ 22.21.21-001-730011750-2021</t>
  </si>
  <si>
    <t>ООО "Группа Полипластик"</t>
  </si>
  <si>
    <t>м</t>
  </si>
  <si>
    <t>2.1.5</t>
  </si>
  <si>
    <t>Труба напорная из полиэтилена ПЭ100 SDR17 ∅225x13.4</t>
  </si>
  <si>
    <t>2.1.6</t>
  </si>
  <si>
    <t>Переход Корсис -труба гладкая ПЭ DN/ID 225</t>
  </si>
  <si>
    <t>шт.</t>
  </si>
  <si>
    <t>2.1.7</t>
  </si>
  <si>
    <t>Тройник ПЭ100 SDR17 ∅225</t>
  </si>
  <si>
    <t>Отвод 45°ПЭ100 SDR17 ∅225</t>
  </si>
  <si>
    <t xml:space="preserve">Хомут трубный усиленный оцинкованная сталь в комплекте с дупелем под Ø200/225. </t>
  </si>
  <si>
    <t>Муфта электросварная PN 10 для трубы ПЭ100 Ø225</t>
  </si>
  <si>
    <t>Муфта соединительная для трубы Корсис DN/ID 225/200</t>
  </si>
  <si>
    <t>Уплотнительное кольцо для соединения трубы DN/ID 225/200</t>
  </si>
  <si>
    <t xml:space="preserve">Муфта для прохождения трубы DN/OD 225/200 через стенки ж/б колодцев </t>
  </si>
  <si>
    <t>Уплотнительное кольцо для соединения трубы DN/OD 225/200</t>
  </si>
  <si>
    <t xml:space="preserve">Муфта для прохождения трубы DN/OD 110 через стенки ж/б колодцев </t>
  </si>
  <si>
    <t>Уплотнительное кольцо для соединения трубы DN/OD 110</t>
  </si>
  <si>
    <t>Комплекс работ по устройству:
- экструзионной сварки стыков ж/б футерованных элементов колодцев
- бетонных лотков в колодцах,
- ходовых скоб/лестниц</t>
  </si>
  <si>
    <t>Прочие работы</t>
  </si>
  <si>
    <t>Комплекс работ по промывке и теледиагностическому обследованию сетей канализации (с подготовкой отчета аккредитованной организацией в т.ч. видеоматериаллы на цифровом носителе СD/DVD/USB)</t>
  </si>
  <si>
    <t>м. пог.</t>
  </si>
  <si>
    <r>
      <rPr>
        <b/>
        <u/>
        <sz val="12"/>
        <rFont val="Times New Roman"/>
        <family val="1"/>
        <charset val="204"/>
      </rPr>
      <t xml:space="preserve">м.пог.  трубопроводов канализациии </t>
    </r>
    <r>
      <rPr>
        <b/>
        <sz val="12"/>
        <rFont val="Times New Roman"/>
        <family val="1"/>
        <charset val="204"/>
      </rPr>
      <t xml:space="preserve">
</t>
    </r>
    <r>
      <rPr>
        <sz val="12"/>
        <rFont val="Times New Roman"/>
        <family val="1"/>
        <charset val="204"/>
      </rPr>
      <t>(этап 1: при передаче сетей для последующего благоустройства)</t>
    </r>
  </si>
  <si>
    <t>Комплекс работ по промывке и теледиагностическому обследованию сетей канализации (с подготовкой отчета аккредитованной организацией в т.ч. видеоматериаллы на на цифровом носителе СD/DVD/USB)</t>
  </si>
  <si>
    <r>
      <rPr>
        <b/>
        <u/>
        <sz val="12"/>
        <rFont val="Times New Roman"/>
        <family val="1"/>
        <charset val="204"/>
      </rPr>
      <t>м.пог.  трубопроводов канализациии</t>
    </r>
    <r>
      <rPr>
        <b/>
        <sz val="12"/>
        <rFont val="Times New Roman"/>
        <family val="1"/>
        <charset val="204"/>
      </rPr>
      <t xml:space="preserve">
</t>
    </r>
    <r>
      <rPr>
        <sz val="12"/>
        <rFont val="Times New Roman"/>
        <family val="1"/>
        <charset val="204"/>
      </rPr>
      <t>( этап 2: после выполнения работ по благоустройству )</t>
    </r>
  </si>
  <si>
    <t>B 09.03.01</t>
  </si>
  <si>
    <r>
      <t>Стоимость СМР учитывает - затраты на все материалы и работы, включая затраты: на электроснабжение достаточной мощности, обеспечение технической водой для производства работ и бытовых целей; на мобилизацию, аренду и эксплуатацию всех необходимых машин, механизмов, оборудования и инструментов (в том числе кранов и грузовых подъемников), бытовых помещений и биотуалетов; на изготовление, хранение на базе поставщика, доставку, разгрузку и складирование необходимых материалов на объекте; на раскрой материалов, промежуточную сборку, подъем и разноску по этажам к местам монтажа (в т.ч. материалов и оборудования поставки ООО "Сэтл Строй"); на пробивку, бурение, сверление отверстий, штробление в случае необходимости; установку гильз, труб и лотков, и последующую заделку соответствующим материалом (в т.ч.омоноличивание) всех технологических отверстий, штроб и узлов прохода через конструкции здания требовавшихся для производства работ, в том числе соблюдая противопожарные требования, требования к водонепроницаемости и внешнему виду (в случае необходимости); производство работ в зимних условиях (в случае необходимости); проведение всех необходимых мероприятий по водоотведению на период производства работ (в случае необходимости); выполнение сопутствующих работ; оплата испытаний и замеров, необходимых для производства, подтверждения качества и сдачи результатов работ, подготовка и передача Заказчику результатов таких испытаний; оптимизация проектных решений (в случае необходимости) и согласование с Генеральным проектировщиком и Заказчиком, и необходимыми инспектирующими организациями (Подрядчик гарантирует сдачу Объекта в эксплуатацию с учетом указанных оптимизационных решений - в случае отказа в приемке Объекта со стороны СГСНиЭ СПб / КГСНиЭ ЛО в связи с реализацией оптимизационных решений, предложенных Подрядчиком, Подрядчик за свой счет осуществляет действия и мероприятия, необходимые для сдачи Объекта в эксплуатацию); сохранение результата работ до момента окончательной приёмки Заказчиком; подготовка и передача Заказчику полного комплекта исполнительной и технической документации, оформленной надлежащим образом и подписанной у заинтересованных лиц, а также иной документации, согласно строительных норм; мероприятия, необходимые для комплексной сдачи работ (в т.ч. устранение замечаний, очистка и помывка результата работ); Комплексная сдача работ (предъявление результата работ Заказчику/Подрядчикам, выполняющим последующие виды работ на предоставленном фронте работ,</t>
    </r>
    <r>
      <rPr>
        <b/>
        <sz val="13"/>
        <color rgb="FFFF0000"/>
        <rFont val="Times New Roman"/>
        <family val="1"/>
        <charset val="204"/>
      </rPr>
      <t xml:space="preserve"> </t>
    </r>
    <r>
      <rPr>
        <sz val="13"/>
        <rFont val="Times New Roman"/>
        <family val="1"/>
        <charset val="204"/>
      </rPr>
      <t>сдача объекта в Эксплуатацию, передача сетевым организациям и эксплуатриющим организациям, в случае необходимости); на эксплуатацию существующей мойки колес, охрану, освещение зоны производства работ, освещение строительной площадки, установку предупредительных знаков, на обеспечение необходимых мероприятий по охране труда, промышленной безопасности, технике безопасности, пожарной безопасности, электробезопасности, по охране окружающей среды, зеленых насаждений, земли и водных ресурсов; а также накладные расходы, прибыль организации, налоги и иные издержки подрядчика.</t>
    </r>
  </si>
  <si>
    <t xml:space="preserve">Производителя, тип, марку оборудования и материалов принимать в строгом соответствии с проектом. </t>
  </si>
  <si>
    <r>
      <rPr>
        <b/>
        <sz val="13"/>
        <rFont val="Times New Roman"/>
        <family val="1"/>
        <charset val="204"/>
      </rPr>
      <t>Расчетом учтены все условия и требования, необходимые для выполнения полного комплекса работ "под ключ", в том числе:</t>
    </r>
    <r>
      <rPr>
        <sz val="13"/>
        <rFont val="Times New Roman"/>
        <family val="1"/>
        <charset val="204"/>
      </rPr>
      <t xml:space="preserve">
- разработка и согласование с Заказчиком и Генпроектировщиком до начала производства работ Проекта производства работ</t>
    </r>
    <r>
      <rPr>
        <b/>
        <sz val="13"/>
        <rFont val="Times New Roman"/>
        <family val="1"/>
        <charset val="204"/>
      </rPr>
      <t xml:space="preserve"> (в случае необходимости, в т.ч. технология производства работ по устройству шпунтового ограждения, согласование методов погружения, извлечения шпунта)</t>
    </r>
    <r>
      <rPr>
        <sz val="13"/>
        <rFont val="Times New Roman"/>
        <family val="1"/>
        <charset val="204"/>
      </rPr>
      <t xml:space="preserve"> в соответствии с требованиями к разработке ППР ООО "Сэтл Строй", разработка схемы ОДД и ее реализация (выставление ограждения и знаков согласно схемы),
- организация строительного производства в соответствии со СНиП 12-03-2001 "Безопасность труда в строительстве",
- укрепление стенок траншей на период производства работ, в т.ч. крепление вертикальных стенок котлованов
- шурфовка и защита коммуникаций в зоне производства работ (при необходимости),
</t>
    </r>
    <r>
      <rPr>
        <b/>
        <sz val="13"/>
        <rFont val="Times New Roman"/>
        <family val="1"/>
        <charset val="204"/>
      </rPr>
      <t>- восстановление поврежденных коммуникаций в случае возникновения аварийной ситуации,</t>
    </r>
    <r>
      <rPr>
        <sz val="13"/>
        <rFont val="Times New Roman"/>
        <family val="1"/>
        <charset val="204"/>
      </rPr>
      <t xml:space="preserve">
- мероприятия по сохранности инженерных сетей и строительных конструкций в зоне производства работ,
- работы по разбивке трассы и иные работы по геодезическому сопровождению, выполнение контрольно-исполнительной съемки,
- проведение всех необходимых мероприятий по водопонижению и водоотведению на период производства работ, в т.ч. устройство зумпфов для водоотведения (ж/б кольца с устройством основания), иглофильтров (при необходимости),
- пробивка (сверление) и последующая заделка всех технологический отверстий для устройства сетей, оформление узлов прохода сетей через колодцы, стены  и др. конструкции, установка и герметизация гильз, крепление труб сантехническими хомутами, заделка швов, огрунтовка и  </t>
    </r>
    <r>
      <rPr>
        <b/>
        <sz val="13"/>
        <rFont val="Times New Roman"/>
        <family val="1"/>
        <charset val="204"/>
      </rPr>
      <t>гидроизоляция канализационных колодцев и ж/б камер</t>
    </r>
    <r>
      <rPr>
        <sz val="13"/>
        <rFont val="Times New Roman"/>
        <family val="1"/>
        <charset val="204"/>
      </rPr>
      <t xml:space="preserve">, устройство лестниц (и скоб) в колодцах, набивка лотков колодцев бетоном, укрепление лотков колодцев, устройство бетонных замков и отмосток, антикоррозийная защита (огрунтовка и окраска) металлоконструкций, установка уплотнительных колец и заглушек на трубопровода;
- вырубка и утилизация зеленых насаждений в зоне производства работ (при необходимости); </t>
    </r>
    <r>
      <rPr>
        <sz val="13"/>
        <color rgb="FFFF0000"/>
        <rFont val="Times New Roman"/>
        <family val="1"/>
        <charset val="204"/>
      </rPr>
      <t xml:space="preserve">
</t>
    </r>
    <r>
      <rPr>
        <sz val="13"/>
        <rFont val="Times New Roman"/>
        <family val="1"/>
        <charset val="204"/>
      </rPr>
      <t>- установка доборных колец канализационных колодцев до проектной отметки благоустройства,
- затраты на регулировку крышек люков инженерных коммуникаций, для их выведения в проектные отметки благоустройства,
- послойное уплотнение грунта до необходимого коэффициента,
- затраты, связанные со взаимодействием с сетевыми предприятиями, в т.ч. заключение договоров и оплата услуг по договорам на отключение и включение задвижек, технологическое присоединение, промывку сетей, отбор и анализ проб воды с предоставлением заключения СЭС, а также получение справки о выполнении ТУ (договор на осуществление технического надзора заключает и оплачивает ООО "Сэтл Строй"),
- телеметрическое обследование вновь проложенных сетей (этапы: при передаче выполненных сетей для последующего благоустройства территории, после выполнения благоустройства территории),
- сохранение результата работ до момента окончательной приёмки Заказчиком, в т.ч. двойные щиты (зашивка колодцев листами фанеры от попадания мусора),
- выполнение подключения системы НВК к магистральной системе с врезкой и освидетельствованием вводов, получение акта ТО, предоставление акта осмотра сетей для передачи на баланс,
- необходимое количество мобилизируемых для производства работ комплектов техники,</t>
    </r>
    <r>
      <rPr>
        <sz val="13"/>
        <color rgb="FFFF0000"/>
        <rFont val="Times New Roman"/>
        <family val="1"/>
        <charset val="204"/>
      </rPr>
      <t xml:space="preserve">
</t>
    </r>
    <r>
      <rPr>
        <sz val="13"/>
        <rFont val="Times New Roman"/>
        <family val="1"/>
        <charset val="204"/>
      </rPr>
      <t>- демонтаж существующих узлов присоединения в точке подключения к магистральным сетям НВК (в случае необходимости),</t>
    </r>
  </si>
  <si>
    <r>
      <t xml:space="preserve">- демонтаж существующего благоустройства (включая  дорожную разметку) с последующим восстановлением, в т.ч. за границами участка (при необходимости), 
- </t>
    </r>
    <r>
      <rPr>
        <b/>
        <sz val="13"/>
        <rFont val="Times New Roman"/>
        <family val="1"/>
        <charset val="204"/>
      </rPr>
      <t xml:space="preserve">демонтаж временных дорог, площадок, временного ограждения, временных опор освещения с временным складированием и последующим восстановлением (с основанием) при необходимости, </t>
    </r>
    <r>
      <rPr>
        <sz val="13"/>
        <rFont val="Times New Roman"/>
        <family val="1"/>
        <charset val="204"/>
      </rPr>
      <t xml:space="preserve">
- выборка, погрузка и вывоз остаточных инженерных сетей и ж/б элементов, находящихся в толще грунтов в зоне производства работ (в случае необходимости),
- предъявление совместно с Заказчиком результата выполненных работ сетевому предприятию, устранение замечаний Заказчика и сетевого предприятия, передача сетей на баланс, сдача ПГ в МЧС, с заключением договора на освидетельствование источников противопожарного водоснабжения,      
- получение и оплата всех необходимых разрешений, согласований, испытаний, необходимых для сдачи в эксплуатацию </t>
    </r>
    <r>
      <rPr>
        <sz val="13"/>
        <rFont val="Times New Roman"/>
        <family val="1"/>
        <charset val="204"/>
      </rPr>
      <t xml:space="preserve">, затраты на эксплуатацию смонтированных систем и оборудования до момента ввода объекта в эксплуатацию и передачи эксплуатирующей организации (управляющей компании, сетевым организациям),
- затраты на эксплуатациюПодрядчиком своими силами и за свой счет результата выполненных работ (смонтированных систем и оборудования) до момента ввода объекта в эксплуатацию и передачи результата работ профильному монополисту (либо иному лицу, принимающему созданное по Договору имущество на баланс) и эксплуатирующей организации, 
- подготовка и передача Заказчику полного комплекта исполнительной документации, оформленной надлежащим образом и подписанной у заинтересованных лиц (в т.ч. подписанной сетевым предприятием до выполнения благоустройства), а также иной технической документации, согласно СНиП и требований, необходимой для ввода в эксплуатацию и дальнейшей эксплуатации результата выполненных работ и передачи на баланс городу, в хоз. ведение сетевому предприятию,                                                                                                         
- получение и оплата всех необходимых разрешений, согласований, испытаний, допусков, необходимых для производства работ и сдачи в эксплуатацию, (в т.ч. сдача в КГСНиЭ ЛО,  , включая съемку КИС, выполненную лицензированной организацией, а также оплату отключений и включений ТП, разработку и согласование схемы ОДД, дорожные знаки (в случае необходимости открытие и закрытие ордера и распоряжения ГАТИ), </t>
    </r>
    <r>
      <rPr>
        <sz val="13"/>
        <rFont val="Times New Roman"/>
        <family val="1"/>
        <charset val="204"/>
      </rPr>
      <t xml:space="preserve">отключение и включение  сетей, в т.ч. перекачка сточных вод (при необходимости);
</t>
    </r>
    <r>
      <rPr>
        <b/>
        <sz val="13"/>
        <rFont val="Times New Roman"/>
        <family val="1"/>
        <charset val="204"/>
      </rPr>
      <t>- весь комплекс пуско-наладочных работ, затягивание кабельных линий в трубы, разделки и расключение жил кабеля к устройствам, измерение сопротивления изоляции кабелей,</t>
    </r>
    <r>
      <rPr>
        <sz val="13"/>
        <rFont val="Times New Roman"/>
        <family val="1"/>
        <charset val="204"/>
      </rPr>
      <t xml:space="preserve">
- Подрядчик осуществляет погрузку и вывоз грунта на объекты утилизации отходов грунта согласно утвержденного перечня (приложение "Перечень объектов, осуществляющих прием отходов грунта"),
- подготовка и передача Заказчику полного комплекта природоохранной документации по обращению с отходами (копии): акты сдачи-приемки отходов; транспортные накладные, разрешения на перемещение отходов в ЛО (QR-коды); паспорта на отходы, материалы отнесения отходов к I-V классу опасности (протоколы лабораторных исследований), журнал учета образования отходов по приказу № 1028; стат.отчетность по форме 2-ТП (отходы), 
- ответственность за соблюдение природоохранного законодательства РФ возлагается на Подрядчика,
- образователем ТКО, строительных отходов и грунта, образовавшихся при производстве работ, является Подрядчик,
- при оптимизации Подрядчиком проектных решений (в т.ч. в части замены оборудования), Подрядчик за свой счет осуществляет внесение сооветствующих изменений в проектную документацию с последующим согласованием с сетевым предприятием,
При этом Подрядчик гарантирует и обеспечивает сдачу результата работ сетевому предприятию и передачу результата выполненных работ на баланс балансодержателю
</t>
    </r>
  </si>
  <si>
    <r>
      <rPr>
        <sz val="13"/>
        <rFont val="Times New Roman"/>
        <family val="1"/>
        <charset val="204"/>
      </rPr>
      <t>- выполнение полного комплекса работ по устройству регулирующих резервуаров (в т.ч ГКНС), указанного в рабочей документации и сопутствующих работ, требуемых для ввода объекта в эксплуатацию и последующей передачи Генподрядчику, инспектирующей и эксплуатирующей,
- разработка и согласование с Заказчиком Проекта производства работ и Стройгенплана (до начала производства работ), а также со всеми сетевыми организациями, защитные зоны сетей которых имеют пересечения с зоной проведения работ (вызов всех представителей данных сетевых организаций и оформление нарядов-допусков или аналогичных документов), разработка схемы ОДД и ее реализация (выставление ограждения и знаков согласно схемы),</t>
    </r>
    <r>
      <rPr>
        <sz val="13"/>
        <color rgb="FFFF0000"/>
        <rFont val="Times New Roman"/>
        <family val="1"/>
        <charset val="204"/>
      </rPr>
      <t xml:space="preserve">
-</t>
    </r>
    <r>
      <rPr>
        <sz val="13"/>
        <rFont val="Times New Roman"/>
        <family val="1"/>
        <charset val="204"/>
      </rPr>
      <t xml:space="preserve"> получение и оплата всех необходимых разрешений, согласований, испытаний, необходимых для производства работ и сдачи объекта в эксплуатацию,сдача в КГСНиЭ ЛО), включая съемку КИС, выполненную лицензированной организацией, , разработку и согласование схемы ОДД, дорожные знаки, отключение и включение сетей, 
- демонтаж временного дорожного покрытия (плиты дорожные, основание), складирование плит на территории строительной площадки, демонтаж участков временного ограждения строительной площадки с участков производства работ, демонтаж временных опор ЛЭП и освещения, с последующим восстановлением по завершению комлекса работ,
- оптимизация проектных решений и согласование с Заказчиком и прочими инспектирующими организациями,</t>
    </r>
    <r>
      <rPr>
        <sz val="13"/>
        <color rgb="FFFF0000"/>
        <rFont val="Times New Roman"/>
        <family val="1"/>
        <charset val="204"/>
      </rPr>
      <t xml:space="preserve">
</t>
    </r>
    <r>
      <rPr>
        <sz val="13"/>
        <rFont val="Times New Roman"/>
        <family val="1"/>
        <charset val="204"/>
      </rPr>
      <t xml:space="preserve">- устройство временных подъездных путей, в т.ч. для перемещения техники (к объекту строительства и в зоне производства работ),
- мероприятия по сохранности надземных и подземных действующих коммуникаций и строительных конструкций в зоне производства работ, организация работ по выносу сущ. сетей из пятна застройки в случае их обнаружения,
- укрепление стенок траншей и котлованов на период производства работ, в т.ч. стальные инвентарные крепи, шпунтовое ограждение,
- стоимость всех материалов и оборудования, необходимых для выполнения полного комплекса работ,
</t>
    </r>
  </si>
  <si>
    <r>
      <t xml:space="preserve">- выполнение подключения системы НВК к городской системе с врезкой и освидетельствованием вводов,
</t>
    </r>
    <r>
      <rPr>
        <sz val="13"/>
        <rFont val="Times New Roman"/>
        <family val="1"/>
        <charset val="204"/>
      </rPr>
      <t>- антикоррозийная защита (огрунтовка и окраска) металлоконструкций,
- прокладка кабельных линий вблизи сетей водоснабжения и канализации, пробивка (сверление) и последующая заделка всех технологический отверстий в бетонных конструкциях, оформление узлов прохода сетей через колодцы и др. конструкции, установка и герметизация гильз, а также гидроизоляция канализационных колодцев и устройство лестниц и скоб для спуска в колодцы и пр., установка доборных колец канализационных колодцев до проектной отметки благоустройства, заглушки на резервных трубопроводах,
- полный комплекс работ по благоустройству территории: планировка (в т.ч. выемка, насыпь, погрузка, перемещение) и уплотнение грунта под основание конструкций дорожных одежд; устройство разметки проездов, площадок, подъем крышек люков инженерных коммуникаций, необходимый для их выведения в проектные отметки; устройство зон пониженного бортового камня в соответствии с проектом; участие в сдаче результата выполненных работ по комплексному благоустройству инспектирующим организациям и в случае появления замечаний устранение их за свой счёт; уход (полив при необходимости и необходимое количество покосов травяного покрова) зеленых насаждений в течении аграрного периода по согласованию с Заказчиком (к моменту сдачи объекта на газоне должен быть ровный травяной покров без проплешин и размывов),
- образователем строительных отходов и грунта, образовавшихся при производстве работ, а также лицом, обязанным вносить плату за негативное воздействие на окружающую среду, согласно ст. 16.1 ФЗ от 10.01.2002 №7-ФЗ (ред. от 29.07.2017) "Об охране окружающей среды", является Подрядчик,
- проведение лабораторных исследований и измерений необходимых для ввода в эксаплуатацию (иследование почв, радиационный контроль, измерения физ.факторов, атм. воздуха, освещенности, анализ сточных вод),</t>
    </r>
  </si>
  <si>
    <r>
      <rPr>
        <sz val="13"/>
        <rFont val="Times New Roman"/>
        <family val="1"/>
        <charset val="204"/>
      </rPr>
      <t xml:space="preserve">
- телеметрическое обследование вновь проложенных сетей (этапы: при передаче выполненных сетей для последующего благоустройства территории; после выполнения благоустройства территории),
- затраты на эксплуатацию сетей до момента завершения комплекса работ по договору и передачи сетей эксплуатирующей организации,
- затраты, связанные со взаимодействием с сетевыми предприятиями, в т.ч. заключение договоров и оплата услуг по договорам на отключение и включение задвижек, технологическое присоединение, промывку сетей, отбор и анализ проб воды с предоставлением заключения СЭС, а также получение справки о выполнении ТУ (договор на осуществление технического надзора заключает и оплачивает ООО "Сэтл Строй"),</t>
    </r>
    <r>
      <rPr>
        <sz val="13"/>
        <color rgb="FFFF0000"/>
        <rFont val="Times New Roman"/>
        <family val="1"/>
        <charset val="204"/>
      </rPr>
      <t xml:space="preserve">
</t>
    </r>
    <r>
      <rPr>
        <sz val="13"/>
        <rFont val="Times New Roman"/>
        <family val="1"/>
        <charset val="204"/>
      </rPr>
      <t>- получение актов о выполнении технических условий от всех сетевых организаций,
- сдача комплекса работ Сетевому предприятию с получением акта рабочей комиссии</t>
    </r>
    <r>
      <rPr>
        <sz val="13"/>
        <rFont val="Times New Roman"/>
        <family val="1"/>
        <charset val="204"/>
      </rPr>
      <t>, акта осмотра при передаче сетей на баланс в течении 3-х лет после приемки работ (по заявке Заказчика), актов технического освидетельствования сетей, а также акт технической готовности электротехнического оборудования и пр.</t>
    </r>
  </si>
  <si>
    <t>Объёмы земляных работ в настоящем расчете подсчитаны с учетом выполнения стенок траншей и котлованов вертикальными. Увеличение объемов земляных работ в случае изменения способа разработки траншей и котлованов на основании ППР и других документов, разработанных Подрядчиком и согласованных Заказчиком, предъявлению и последующей оплате в качестве дополнительных работ не подлежит.</t>
  </si>
  <si>
    <t>С текстом договора подряда ознакомлены и согласны заключить договор на условиях, предложенных Заказчиком на тендере</t>
  </si>
  <si>
    <t>В расчете стоимости учтены генподрядные услуги в размере 0% от общей стоимости выполняемых Подрядчиком работ.</t>
  </si>
  <si>
    <t>2.2.1</t>
  </si>
  <si>
    <t>2.2.3</t>
  </si>
  <si>
    <t>2.2.2</t>
  </si>
  <si>
    <t>2.2.4</t>
  </si>
  <si>
    <t>2.2.5</t>
  </si>
  <si>
    <t>2.6</t>
  </si>
  <si>
    <t>2.7</t>
  </si>
  <si>
    <t>2.8</t>
  </si>
  <si>
    <t>2.9</t>
  </si>
  <si>
    <t>2.10</t>
  </si>
  <si>
    <t>2.11</t>
  </si>
  <si>
    <t>2.12</t>
  </si>
  <si>
    <t>2.13</t>
  </si>
  <si>
    <t>2.14</t>
  </si>
  <si>
    <t>2.15</t>
  </si>
  <si>
    <t>2.16</t>
  </si>
  <si>
    <t>Канализация К2, Этап 1</t>
  </si>
  <si>
    <t xml:space="preserve">РАСЧЕТ СТОИМОСТИ </t>
  </si>
  <si>
    <t>на выполнение полного комплекса работ по устройству технических средств организации дорожного движения (ТСОДД) 
и устройству светофорных объектов 
на Магистрали №5, Этап 1 (от проектируемого Проезда №3 до проектируемой а/д Колтуши-Новосаратовка)
ОБЩЕПРОЕКТНЫЕ РАБОТЫ</t>
  </si>
  <si>
    <t xml:space="preserve"> - заполняемые ячейки!</t>
  </si>
  <si>
    <t>Основание: Проект стадии "Р": шифр 22-11-2023УДС-СО,  не утвержденный "в производство работ"</t>
  </si>
  <si>
    <t>Основание: Проект стадии "Р": шифр 22-11-2023УДС-ТСОДД, не утвержденный "в производство работ"</t>
  </si>
  <si>
    <t>Наименование работ</t>
  </si>
  <si>
    <t>Тип, марка,
обозначение документа,
опросного листа</t>
  </si>
  <si>
    <t xml:space="preserve">Кол-во </t>
  </si>
  <si>
    <t>Цена за единицу, руб., в.т.ч.НДС 20%</t>
  </si>
  <si>
    <t>Стоимость всего,руб., в.т.ч.НДС 20%</t>
  </si>
  <si>
    <t>Дорожные знаки и разметка</t>
  </si>
  <si>
    <t>1</t>
  </si>
  <si>
    <t xml:space="preserve">Установка дорожных знаков </t>
  </si>
  <si>
    <t>Установка знака Остановка запрещена с осевым креплением хомутом (3.27)</t>
  </si>
  <si>
    <t>ГОСТ Р
 32945-2014</t>
  </si>
  <si>
    <t>Пленка тип А Класс 1б (ГОСТ 32945-2014)  Типоразмер II</t>
  </si>
  <si>
    <t>Установка знака Место остановки автобуса (+8.2.1 «20м») с осевым креплением хомутом (5.16)</t>
  </si>
  <si>
    <t>Установка знака Пешеходный переход с осевым креплением хомутом (5.19.1)</t>
  </si>
  <si>
    <t>Установка знака Жилая зона с осевым креплением хомутом (5.21)</t>
  </si>
  <si>
    <t>Установка знака Конец жилой зоны с осевым креплением хомутом (5.22)</t>
  </si>
  <si>
    <t>Пленка тип Б Класс IIб (ГОСТ 32945-2014)  Типоразмер II</t>
  </si>
  <si>
    <t>Установка знака Указатель направлений с осевым креплением хомутом (6.10.1)</t>
  </si>
  <si>
    <t>Установка знака Зона действия с осевым креплением хомутом (8.2.3)</t>
  </si>
  <si>
    <t>Установка знака Работает эвакутор с осевым креплением хомутом (8.24)</t>
  </si>
  <si>
    <t>1.9</t>
  </si>
  <si>
    <t>Установка металлической опоры Г-образной в комплексе с устройством монолитного ж/б фундамента (с учетом земляных работ)</t>
  </si>
  <si>
    <t>1.10</t>
  </si>
  <si>
    <t>Установка стойки оцинкованной СКМ 3 в комплексе с устройством монолитного ж/б фундамента (с учетом земляных работ)</t>
  </si>
  <si>
    <t>2</t>
  </si>
  <si>
    <t xml:space="preserve">Нанесение дорожной разметки </t>
  </si>
  <si>
    <t>Нанесение временной дорожной горизонтальной разметки 1.1, выполненная белой краской, шириной 0,15м</t>
  </si>
  <si>
    <t>Нанесение временной дорожной горизонтальной разметки 1.5, выполненная белой краской, шириной 0,15м</t>
  </si>
  <si>
    <t>Нанесение временной дорожной горизонтальной разметки 1.6, выполненная белой краской, шириной 0,15м</t>
  </si>
  <si>
    <t>Нанесение дорожной горизонтальной разметки 1.1, выполненная белым пластиком, шириной 0,15м</t>
  </si>
  <si>
    <t>Нанесение дорожной горизонтальной разметки 1.4, выполненная белым пластиком, шириной 0,15м</t>
  </si>
  <si>
    <t>Нанесение дорожной горизонтальной разметки 1.5, выполненная белым пластиком, шириной 0,15м</t>
  </si>
  <si>
    <t>Нанесение дорожной горизонтальной разметки 1.6, выполненная белым пластиком, шириной 0,15м</t>
  </si>
  <si>
    <t>Нанесение дорожной горизонтальной разметки 1.12, выполненная белым пластиком, шириной 0,4м</t>
  </si>
  <si>
    <t>Нанесение дорожной горизонтальной разметки 1.14.1, выполненная белым пластиком, шириной 0,4м</t>
  </si>
  <si>
    <t>Нанесение дорожной горизонтальной разметки 1.17.1, выполненная белым пластиком, шириной 0,15м</t>
  </si>
  <si>
    <t>II</t>
  </si>
  <si>
    <t>Светофорные объекты</t>
  </si>
  <si>
    <t>Земляные работы</t>
  </si>
  <si>
    <t>Вывоз разработанного грунта в отвал на расстояние до 1 км (в твердом теле), с работой на отвале</t>
  </si>
  <si>
    <t>Вывоз разработанного грунта на лицензированный полигон (в твердом теле)</t>
  </si>
  <si>
    <t>Устройство песчаного основания толщ. 100-200 мм</t>
  </si>
  <si>
    <t>1.6.1</t>
  </si>
  <si>
    <t>4100008584</t>
  </si>
  <si>
    <t>песок строительный мелкозернистый</t>
  </si>
  <si>
    <t>Устройство щебеночного основания</t>
  </si>
  <si>
    <t>4100008425</t>
  </si>
  <si>
    <t>щебень гранитный фр. 40-70</t>
  </si>
  <si>
    <t>Обратная засыпка траншеи местным грунтом с уплотнением</t>
  </si>
  <si>
    <t>Оборудование</t>
  </si>
  <si>
    <t>Основное и вспомогательное оборудование:</t>
  </si>
  <si>
    <t>Светофор транспортный 3-х секционный, светодиод-ный, 
со встроенным ТООВ и подключением по RS-485</t>
  </si>
  <si>
    <t>Т.1.2</t>
  </si>
  <si>
    <t>Светофор пешеходный 2-х секционный, светодиодный, 
со встроенным ТООВ и подключением по RS-485</t>
  </si>
  <si>
    <t>П.1.2</t>
  </si>
  <si>
    <t>Пешеходное вызывное устройство, ПКС-01</t>
  </si>
  <si>
    <t>Silicium</t>
  </si>
  <si>
    <t xml:space="preserve">Бокс опломбировочный для автоматов модульной серии </t>
  </si>
  <si>
    <t>ЩРн-П-2</t>
  </si>
  <si>
    <t>Автоматический выключатель</t>
  </si>
  <si>
    <t>ВА 201 1А</t>
  </si>
  <si>
    <t>ВА 201 2А</t>
  </si>
  <si>
    <r>
      <t xml:space="preserve">Дорожный контроллер </t>
    </r>
    <r>
      <rPr>
        <b/>
        <i/>
        <sz val="12"/>
        <rFont val="Times New Roman"/>
        <family val="1"/>
        <charset val="204"/>
      </rPr>
      <t>(в соответствии со спецификацией</t>
    </r>
    <r>
      <rPr>
        <b/>
        <sz val="12"/>
        <rFont val="Times New Roman"/>
        <family val="1"/>
        <charset val="204"/>
      </rPr>
      <t>)</t>
    </r>
  </si>
  <si>
    <t>УК4.1М-32</t>
  </si>
  <si>
    <t>комплект</t>
  </si>
  <si>
    <t xml:space="preserve">Кабельно-проводниковая продукция и принадлежности для прокладки </t>
  </si>
  <si>
    <t>Труба из полиэтилена низкого давления d=63 мм ПЭ100 SDR17 63х3,8</t>
  </si>
  <si>
    <t>Труба из полиэтилена низкого давления d=90 мм ПЭ100 SDR17 90х5,4</t>
  </si>
  <si>
    <t>Кабель ВбШвнг 3х10</t>
  </si>
  <si>
    <t>Кабель КВВГ 10х1,5</t>
  </si>
  <si>
    <t>Кабель КВВГэ 5х1,5</t>
  </si>
  <si>
    <t>3.6</t>
  </si>
  <si>
    <t>Кабель ТППэПЗ 20х2х0,64</t>
  </si>
  <si>
    <t>3.7</t>
  </si>
  <si>
    <t>Проводник заземляющий, стальной уголок 50х50х5 2м</t>
  </si>
  <si>
    <t>3.8</t>
  </si>
  <si>
    <t>Проводник заземляющий, стальная полоса 40х5 мм</t>
  </si>
  <si>
    <t>Опоры, колонки светофорные</t>
  </si>
  <si>
    <t>Опора светофорная антивандальная СОД-Г, в комплекте с цоколем и закладной деталью</t>
  </si>
  <si>
    <t>4.2</t>
  </si>
  <si>
    <t>Светофорная колонка d=133 мм, h=2 м, в комплекте с основанием</t>
  </si>
  <si>
    <t>ООО "Прогресс"</t>
  </si>
  <si>
    <t>4.3</t>
  </si>
  <si>
    <t>Светофорная колонка d=133 мм, h=4 м, в комплекте с основанием</t>
  </si>
  <si>
    <t>Устройство кабельных колодцев</t>
  </si>
  <si>
    <t>Кольцо стеновое ж/б КС-10.9</t>
  </si>
  <si>
    <t>Плита перекрытия ПП 10-2</t>
  </si>
  <si>
    <t>5.3</t>
  </si>
  <si>
    <t>Люк чугунный для колодцев легкого типа</t>
  </si>
  <si>
    <t>тип «Л»</t>
  </si>
  <si>
    <t>Срок производства работ: ____________ календарных дней (указать), Начало и окончание работ: ____________ (указать)</t>
  </si>
  <si>
    <t>Стоимость СМР учитывает - затраты на все материалы и работы, включая затраты: на электроснабжение достаточной мощности, обеспечение технической водой для производства работ и бытовых целей; на мобилизацию, аренду и эксплуатацию всех необходимых машин, механизмов, оборудования и инструментов (в том числе кранов и грузовых подъемников), бытовых помещений и биотуалетов; на изготовление, хранение на базе поставщика, доставку, разгрузку и складирование необходимых материалов на объекте; на раскрой материалов, промежуточную сборку, подъем и разноску к местам монтажа (в т.ч. материалов и оборудования поставки ООО "Сэтл Строй"); на пробивку, бурение, сверление отверстий, штробление в случае необходимости; установку гильз, труб и лотков, и последующую заделку соответствующим материалом (в т.ч.омоноличивание) всех технологических отверстий, штроб и узлов прохода через конструкции здания требовавшихся для производства работ, в том числе соблюдая противопожарные требования, требования к водонепроницаемости и внешнему виду (в случае необходимости); производство работ в зимних условиях (в случае необходимости); проведение всех необходимых мероприятий по водоотведению на период производства работ (в случае необходимости); выполнение сопутствующих работ; оплата испытаний и замеров, необходимых для производства, подтверждения качества и сдачи результатов работ, подготовка и передача Заказчику результатов таких испытаний; оптимизация проектных решений (в случае необходимости) и согласование с Генеральным проектировщиком и Заказчиком, и необходимыми инспектирующими организациями (Подрядчик гарантирует сдачу Объекта в эксплуатацию с учетом указанных оптимизационных решений - в случае отказа в приемке Объекта со стороны СГСНиЭ СПб / КГСНиЭ ЛО в связи с реализацией оптимизационных решений, предложенных Подрядчиком, Подрядчик за свой счет осуществляет действия и мероприятия, необходимые для сдачи Объекта в эксплуатацию); сохранение результата работ до момента окончательной приёмки Заказчиком, подготовка и передача Заказчику полного комплекта исполнительной и технической документации, оформленной надлежащим образом и подписанной у заинтересованных лиц, а также иной документации, согласно строительных норм; мероприятия, необходимые для комплексной сдачи работ (в т.ч. устранение замечаний, очистка и помывка результата работ); Комплексная сдача работ (предъявление результата работ Заказчику/Подрядчикам, выполняющим последующие виды работ на предоставленном фронте работ, сдача объекта в Эксплуатацию, передача Управляющей Компании, Службе Клиентского Сервиса Заказчика и сетевым организациям, в случае необходимости); на эксплуатацию существующей мойки колес, охрану, освещение зоны производства работ, освещение строительной площадки, установку предупредительных знаков, на обеспечение необходимых мероприятий по охране труда, промышленной безопасности, технике безопасности, пожарной безопасности, электробезопасности, по охране окружающей среды, зеленых насаждений, земли и водных ресурсов; а также накладные расходы, прибыль организации, налоги и иные издержки Подрядчика.</t>
  </si>
  <si>
    <t>Стоимость материалов учитывает только стоимость основных материалов с учетом норм расхода и доставки на объект. Стоимость остальных, прочих и расходных материалов учтена в стоимости СМР. Заказчикк вправе указать Подрядчику поставщика материалов и оборудования (для обеспечения строительства полностью или частично), либо являться Поставщиком. В таком случае Подрядчик обязан заключить договор на поставку материалов с Поставщиком, указанным Подрядчиком.</t>
  </si>
  <si>
    <t>Производителя, тип, марку оборудования и материалов принимать в строгом соответствии с рабочим проектом. При выполнении работ руководствоваться техническими требованиями в соответствии с рабочей документацией, действующими правовыми и техническими нормами (РД, СНиП, СП, ГОСТ, ФЗ), Частными техническими условиями Подрядчика и пр. Прокладку сетей производить в соответствии с требованиями СНиП.</t>
  </si>
  <si>
    <t>7</t>
  </si>
  <si>
    <t>С особыми условиями, указанными в письме-приглашении на участие в тендере, согласны.</t>
  </si>
  <si>
    <t xml:space="preserve">Пленка тип А Класс 1б (ГОСТ 32945-2014) 
S=4м2  </t>
  </si>
  <si>
    <r>
      <rPr>
        <b/>
        <sz val="12"/>
        <rFont val="Times New Roman"/>
        <family val="1"/>
        <charset val="204"/>
      </rPr>
      <t>Расчетом учтены все условия и требования, необходимые для выполнения полного комплекса работ "под ключ", в том числе, но не ограничиваясь:</t>
    </r>
    <r>
      <rPr>
        <sz val="12"/>
        <rFont val="Times New Roman"/>
        <family val="1"/>
        <charset val="204"/>
      </rPr>
      <t xml:space="preserve">
- разработка (до начала производства работ) Проекта производства работ, Стройгенплана и согласование с Заказчиком, а также со всеми сетевыми организациями, защитные зоны сетей которых имеют пересечения с зоной проведения работ (вызов всех представителей данных сетевых организаций и оформление нарядов-допусков или аналогичных документов).
- применение временного инвентарного ограждения зоны производства работ, с установкой предупредительных и информационных знаков - при выполнении работ на внеплощадочных кабельных линиях,
- организация строительного производства в соответствии со СНиП 12-03-2001 "Безопасность труда в строительстве",
- работы по разбивке трассы и контрольно-исполнительная съемка,
- проведение всех необходимых мероприятий по водопонижению на период производства работ, в т.ч. устройство зумпфов для водоотведения (ж/б кольца с устройством основания), иглофильтров,
- демонтаж временных дорог, площадок, временного ограждения, временных опор освещения с временным складированием и последующим восстановлением (с основанием) при необходимости, 
- демонтаж существующих покрытий дорожных одежд (проезд, тротуары, разделительная полоса) с основанием и последующим восстановлением,
- демонтаж существующего благоустройства с последующем восстановлением (при необходимости), 
- выборка, погрузка и вывоз остаточных инженерных сетей и ж/б элементов, находящихся в толще грунтов в зоне производства работ (в случае необходимости),
- восстановление поврежденных коммуникаций в случае возникновения аварийной ситуации,</t>
    </r>
    <r>
      <rPr>
        <sz val="12"/>
        <color rgb="FFFF0000"/>
        <rFont val="Times New Roman"/>
        <family val="1"/>
        <charset val="204"/>
      </rPr>
      <t xml:space="preserve">
</t>
    </r>
    <r>
      <rPr>
        <sz val="12"/>
        <rFont val="Times New Roman"/>
        <family val="1"/>
        <charset val="204"/>
      </rPr>
      <t xml:space="preserve">- ввод кабеля в БКТП и ГРЩ, подключение кабельной линии к БКТП, </t>
    </r>
    <r>
      <rPr>
        <sz val="12"/>
        <color rgb="FFFF0000"/>
        <rFont val="Times New Roman"/>
        <family val="1"/>
        <charset val="204"/>
      </rPr>
      <t xml:space="preserve">
-</t>
    </r>
    <r>
      <rPr>
        <b/>
        <sz val="12"/>
        <rFont val="Times New Roman"/>
        <family val="1"/>
        <charset val="204"/>
      </rPr>
      <t xml:space="preserve"> все необходимое для производства оборудование, кабельная продукция с учетом всех норм расхода ("змейка", отходы, провис, раскрой, кратность поставки, заведение в щиты, ТП и пр.), устройство лестниц (и скоб), набивка лотков колодцев бетоном, укрепление лотков колодцев, монтажные изделия и материалы, блоки клемные, выключатели автоматические, в т.ч. средства защиты для производства работ и эксплуатации сетей наружного электроснабжения (штанги изолирующие, указатели напряжения, клещи токоизмерительные, перчатки диэлектрические, переносное заземление, коврики, галоши, ручка для снятия предохранителей, комплект плакатов безопасности и пр.), а также все прочие и вспомогательные материалы, не указанные в настоящем расчете (металлические шильдики для маркировки опор, </t>
    </r>
    <r>
      <rPr>
        <b/>
        <sz val="12"/>
        <color theme="3" tint="0.39997558519241921"/>
        <rFont val="Times New Roman"/>
        <family val="1"/>
        <charset val="204"/>
      </rPr>
      <t xml:space="preserve">муфты, кабельные пробки, </t>
    </r>
    <r>
      <rPr>
        <b/>
        <sz val="12"/>
        <rFont val="Times New Roman"/>
        <family val="1"/>
        <charset val="204"/>
      </rPr>
      <t>доска, мастика битумная и т.п.),</t>
    </r>
    <r>
      <rPr>
        <sz val="12"/>
        <color rgb="FFFF0000"/>
        <rFont val="Times New Roman"/>
        <family val="1"/>
        <charset val="204"/>
      </rPr>
      <t xml:space="preserve">
</t>
    </r>
    <r>
      <rPr>
        <sz val="12"/>
        <rFont val="Times New Roman"/>
        <family val="1"/>
        <charset val="204"/>
      </rPr>
      <t xml:space="preserve">- шурфовка мест пересечек и подвешивание коммуникаций (в случае пересечек с существующими коммуникациями),
 - заглушки на резервных трубопроводах,
- устройство заземления, 
- антикоррозийная защита (огрунтовка и окраска) металлоконструкций и антивандальное однокомпонентное покрытие;
- подключение к центру АСУД </t>
    </r>
    <r>
      <rPr>
        <sz val="12"/>
        <color rgb="FF0070C0"/>
        <rFont val="Times New Roman"/>
        <family val="1"/>
        <charset val="204"/>
      </rPr>
      <t>(в т.ч. приобретение лицензий производителя програмного обеспечения),</t>
    </r>
    <r>
      <rPr>
        <sz val="12"/>
        <rFont val="Times New Roman"/>
        <family val="1"/>
        <charset val="204"/>
      </rPr>
      <t xml:space="preserve">
- лабораторные испытания на смонтированных участках кабельных линий,
- необходимое количество мобилизируемой для производства работ комплектов техники,
</t>
    </r>
  </si>
  <si>
    <r>
      <rPr>
        <b/>
        <sz val="12"/>
        <rFont val="Times New Roman"/>
        <family val="1"/>
        <charset val="204"/>
      </rPr>
      <t xml:space="preserve">- демонтаж существующих (отмеченных) дорожных знаков и разметки, с последующей передачей балансодержателю (при необходимости), 
'- зачехление/расчехление ТСОДД (при необходимости),
- затраты на эксплуатацию Подрядчиком своими силами и за свой счет результата выполненных работ (смонтированных систем и оборудования) до момента ввода объекта в эксплуатацию и передачи результата работ профильному монополисту (либо иному лицу, принимающему созданное по Договору имущество на баланс) и эксплуатирующей организации, </t>
    </r>
    <r>
      <rPr>
        <sz val="12"/>
        <rFont val="Times New Roman"/>
        <family val="1"/>
        <charset val="204"/>
      </rPr>
      <t xml:space="preserve">
'- получение и оплата всех необходимых разрешений, согласований, испытаний, допусков, необходимых для производства работ и сдачи в эксплуатацию  (в т.ч. сдача в СГСНиЭ СПб,), включая съемку КИС, выполненную лицензированной организацией, а также оплату отключений и включений ТП, разработку и согласование схемы ОДД, дорожные знаки (в случае необходимости открытие и закрытие ордера и распоряжения ГАТИ), отключение и включение  сетей,
- весь комплекс пуско-наладочных работ, затягивание кабельных линий в трубы, разделки  и расключение жил кабеля в устройствах, измерение сопротивления изоляции кабелей,
- совместное с Заказчиком предъявление (передача) результата выполненных работ Сетевому предприятию, Северо-Западному управлению Ростехнадзора,
- получение акта о выполнении технических условий от Сетевого предприятия,
</t>
    </r>
    <r>
      <rPr>
        <b/>
        <sz val="12"/>
        <rFont val="Times New Roman"/>
        <family val="1"/>
        <charset val="204"/>
      </rPr>
      <t>- сдача объекта в эксплуатацию СПб ГКУ "ДОДД",</t>
    </r>
    <r>
      <rPr>
        <sz val="12"/>
        <rFont val="Times New Roman"/>
        <family val="1"/>
        <charset val="204"/>
      </rPr>
      <t xml:space="preserve">
- подготовка и передача Заказчику полного комплекта исполнительной документации, оформленной надлежащим образом и подписанной у заинтересованных лиц, а также иной технической документации, согласно СНиП и требований, необходимой для ввода в эксплуатацию и дальнейшей эксплуатации результата выполненных работ и передачи на баланс городу, в хоз. ведение сетевому предприятию,
- образователем ТКО, строительных отходов и грунта, образовавшихся при производстве работ, а также лицом, обязанным вносить плату за негативное воздействие на окружающую среду, согласно ст. 16.1 ФЗ от 10.01.2002 №7-ФЗ (ред. от 29.07.2017) "Об охране окружающей среды", является Подрядчик,
- ответственность за соблюдение природоохранного законодательства РФ возлагается на Подрядчика, 
- погрузка, вывоз, утилизация грунта на лицензированные полигоны, внесенные в ГРОРО, либо на объекты рекультивации, имеющие положительное заключение Государственной экологической экспертизы, либо на объекты, имеющие лицензию на право обращения с отходами грунта (в соответствии с Приложением "Перечень объектов, осуществляющих прием отходов грунта"),         
- подготовка и передача Заказчику полного комплекта природоохранной документации по обращению с отходами (копии): акты сдачи-приемки отходов; товарно-транспортные накладные, журнал учета образования отходов по приказу №1028; стат.отчетность по форме 2-ТП (отходы).  </t>
    </r>
  </si>
  <si>
    <t>выполнения полного комплекса работ по устройству наружного освещения 
Магистрали №5, Этап 1 (от проектируемого Проезда №3 до проектируемой а/д Колтуши-Новосаратовка)
Общепроектные работы</t>
  </si>
  <si>
    <t xml:space="preserve"> - заполняемые ячейки </t>
  </si>
  <si>
    <t>Основание: РД шифр 22-11-2023УДС-ЭН не утвержденная "в производство работ"</t>
  </si>
  <si>
    <t>Тип, марка</t>
  </si>
  <si>
    <t>Норма расхода на ед. изм.</t>
  </si>
  <si>
    <t>Цена  за единицу, руб. 
(в т.ч. НДС 20%)</t>
  </si>
  <si>
    <t>Итого цена  единицы</t>
  </si>
  <si>
    <t>Устройство песчаного основания толщ 150мм</t>
  </si>
  <si>
    <t>4100004410</t>
  </si>
  <si>
    <t xml:space="preserve">песок строительный среднезернистый </t>
  </si>
  <si>
    <t>Обратная засыпка траншеи песком, с уплотнением</t>
  </si>
  <si>
    <t>Плита для закрытия кабеля 480х240х16</t>
  </si>
  <si>
    <t>Электрооборудование</t>
  </si>
  <si>
    <r>
      <t xml:space="preserve">Шкаф наружного освещения, в комплекте с металлическим постаментом, вандалозащищенное исполнение (сетка), оборудованием, в т.ч. АСУНО </t>
    </r>
    <r>
      <rPr>
        <b/>
        <sz val="12"/>
        <rFont val="Times New Roman"/>
        <family val="1"/>
        <charset val="204"/>
      </rPr>
      <t>«Рассвет» с управлением по GSM-каналу</t>
    </r>
    <r>
      <rPr>
        <sz val="12"/>
        <rFont val="Times New Roman"/>
        <family val="1"/>
        <charset val="204"/>
      </rPr>
      <t>, с учетом контура заземления</t>
    </r>
  </si>
  <si>
    <t>АСУ НО "Рассвет"</t>
  </si>
  <si>
    <t>комплектация - согласно принципиальной схеме и спецификации</t>
  </si>
  <si>
    <t>Кабель силовой с алюминиевыми многопроволочными круглыми жилами, в оболочке из ПВХ пластиката пониженной горючести  с изоляцией из силанольносшитого полиэтилена на напряжение 1кВ, сеч. 4х25мм2</t>
  </si>
  <si>
    <t>АПвВГнг(А)мк-1
ГОСТ 31996-2012
ГОСТ 22483-2012</t>
  </si>
  <si>
    <t>Кабель силовой с медными жилами, с изоляцией из силанольносшитого полиэтилена, бронированный, на напряжение 1кВ, сеч. 4х50мм2</t>
  </si>
  <si>
    <t>ПвБШп (мк)-1
ГОСТ 31996-2012
ГОСТ 22483-2012</t>
  </si>
  <si>
    <t>Кабель силовой с медными жилами в  ПВХ оболочкой, гибкий, сеч. 3х1,5(ок) мм2</t>
  </si>
  <si>
    <t>ВВГнг
ГОСТ 22483-2012</t>
  </si>
  <si>
    <t>Труба Электрокор Флекс 63/50 L450 гибкая</t>
  </si>
  <si>
    <t>ТУ 22.21.21-028-73011750-2017</t>
  </si>
  <si>
    <t>Труба Электрокор 110/92 N750 жесткая</t>
  </si>
  <si>
    <t>Соединительная муфта с уплотнительным кольцом DN/OD 110</t>
  </si>
  <si>
    <t>ТУ 22.21.29-045-73011750-2018</t>
  </si>
  <si>
    <t xml:space="preserve">шт. </t>
  </si>
  <si>
    <t>Заглушка для труб DN/OD 110</t>
  </si>
  <si>
    <t>ТУ 22.21.29-063-73011750-2018</t>
  </si>
  <si>
    <t>Муфта концевая термоусаживаемая для кабеля 1кВ</t>
  </si>
  <si>
    <t>4ПКВТп-1-16...25</t>
  </si>
  <si>
    <t>3.9</t>
  </si>
  <si>
    <t>Муфта концевая термоусаживаемая для кабеля 1кВ с болтовыми наконечниками</t>
  </si>
  <si>
    <t>4ПКВТпН-1-16...25</t>
  </si>
  <si>
    <t>3.10</t>
  </si>
  <si>
    <t>4ПКВТпН-Б-1-35...50</t>
  </si>
  <si>
    <t>Светотехническая продукция</t>
  </si>
  <si>
    <t>Светильник светодиодный для наружного освещения, IP54, мощностью  120Вт, 5000К</t>
  </si>
  <si>
    <t>FREGAT LED G2 120W DW1</t>
  </si>
  <si>
    <t>Световые технологии</t>
  </si>
  <si>
    <t>Светильник светодиодный для наружного освещения, IP54, мощностью  120Вт, 3000К</t>
  </si>
  <si>
    <t>FREGAT LED G2 120W DW2</t>
  </si>
  <si>
    <t>Опоры и фундаменты</t>
  </si>
  <si>
    <r>
      <t xml:space="preserve">Устройство фундаментов для опор НФГ-10,0(75)-05-ц в грунте (с учетом земляных работ), в комплекте с </t>
    </r>
    <r>
      <rPr>
        <b/>
        <sz val="12"/>
        <rFont val="Times New Roman"/>
        <family val="1"/>
        <charset val="204"/>
      </rPr>
      <t>закладной деталью</t>
    </r>
    <r>
      <rPr>
        <sz val="12"/>
        <rFont val="Times New Roman"/>
        <family val="1"/>
        <charset val="204"/>
      </rPr>
      <t xml:space="preserve"> для опоры наружного освещения МФ-0,5-2,5 М20 230х230 (2П/75Д)</t>
    </r>
  </si>
  <si>
    <t>МФ-0,5-2,5 М20 230х230 (2П/75Д)</t>
  </si>
  <si>
    <t>Глорус</t>
  </si>
  <si>
    <t>Установка опоры наружного освещения, граненой конической, высотой 10 м (с учетом монтажа кронштейнов для светильников)</t>
  </si>
  <si>
    <t>НФГ-10,0(75)-05-ц</t>
  </si>
  <si>
    <t>Опора Инжиниринг</t>
  </si>
  <si>
    <t>1. Кронштейн однорожковый 1.К1-2,0-2,0-Ф3-ц - 15шт;
2. Кронштейн двухрожковый 1.К2-2,0-2,0-Ф3-ц- 5шт.</t>
  </si>
  <si>
    <t>B 09.02.01</t>
  </si>
  <si>
    <t>В расчете стоимости учтены генподрядные услуги в размере ... % от общей стоимости выполняемых Подрядчиком работ.</t>
  </si>
  <si>
    <t>Расчетом учтены все условия и требования, перечисленные в приглашении к тендеру, необходимые для выполнения полного комплекса работ "под ключ", сопутствующие работы, затраты и материалы, связанные с выполнением основных видов работ.</t>
  </si>
  <si>
    <t>Производителя, тип, марку оборудования и материалов принимать в строгом соответствии с рабочим проектом. При выполнении работ руководствоваться техническими требованиями в соответствии с рабочей документацией, действующими правовыми и техническими нормами (РД, СНиП, СП, ГОСТ, ФЗ), Частными техническими условиями Заказчика и пр. Прокладку сетей производить в соответствии с требованиями СНиП.</t>
  </si>
  <si>
    <r>
      <rPr>
        <sz val="14"/>
        <rFont val="Times New Roman"/>
        <family val="1"/>
        <charset val="204"/>
      </rPr>
      <t>Расчетом учтены все условия и требования, необходимые для выполнения полного комплекса работ "под ключ", в том числе:
- разработка (до начала производства работ) Проекта производства работ, Стройгенплана и согласование с Заказчиком, а также со всеми сетевыми организациями, защитные зоны сетей которых имеют пересечения с зоной проведения работ (вызов всех представителей данных сетевых организаций и оформление нарядов-допусков или аналогичных документов);
- применение временного инвентарного ограждения зоны производства работ, разработка схемы ОДД и ее реализация (выставление ограждения и знаков согласно схемы) - при выполнении работ на внеплощадочных сетях;
- организация строительного производства в соответствии со СНиП 12-03-2001 "Безопасность труда в строительстве";
- геодезическая разбивка трассы;
'- все необходимое для производства оборудование, кабельная продукция с учетом всех норм расхода ("змейка", отходы, провис, раскрой, кратность поставки, заведение в щиты, ТП и пр.) и монтажные изделия и материалы, в т.ч. средства защиты для производства работ и эксплуатации сетей наружного электроснабжения (штанги изолирующие, указатели напряжения, клещи токоизмерительные, перчатки диэлектрические, переносное заземление, коврики, галоши, ручка для снятия предохранителей, комплект плакатов безопасности и пр.), а также все прочие и вспомогательные материалы, не указанные в настоящем расчете (самоклеющиеся бирки для обозначения номера опоры, мастика для заделки кабелей в трубе, огнестойкая пена, герметизирующая мастика, заглушки для труб, доска, кирпич, раствор, плиты теплоизоляционные, антивандальная защита опор,  ленты сигнальные, метизы, анкера, маркировка, предохранительные коробки, наконечники,  и т.п.);
- устройство слоя теплоизоляции при пересечении с теплотрассой;
- шурфовка мест пересечек и подвешивание коммуникаций (в случае пересечек с существующими коммуникациями);
- скрепление кабеля стяжками;
- устройство кирпичной перегородки;
- демонтаж временных дорог с временным складированием и последующим восстановлением, демонтаж временного ограждения (жб секции, профлист) с последующим восстановлением, демонтаж временных опор освещения  и с последующим восстановленим (при необходимости),
- демонтаж существующего благоустройства с последующим восстановлением (при необходимости);
- проведение всех необходимых мероприятий по водопонижению на период производства работ, в т.ч. устройство зумпфов для водоотведения (ж/б кольца с устройством основания), иглофильтров,
- проведение всех необходимых лабораторных испытаний  и замеров; предоставление Технического отчета об измерениях и испытаниях электроустановки, выполненный специализированной электролабораторией,</t>
    </r>
    <r>
      <rPr>
        <sz val="14"/>
        <color indexed="10"/>
        <rFont val="Times New Roman"/>
        <family val="1"/>
        <charset val="204"/>
      </rPr>
      <t xml:space="preserve">
</t>
    </r>
  </si>
  <si>
    <r>
      <rPr>
        <sz val="14"/>
        <rFont val="Times New Roman"/>
        <family val="1"/>
        <charset val="204"/>
      </rPr>
      <t>- затраты на эксплуатацию Подрядчиком своими силами и за свой счет результата выполненных работ (смонтированных систем и оборудования) до момента ввода Объекта в эксплуатацию и передачи результата работ профильному монополисту (либо иному лицу, принимающему созданное по Договору имущество на баланс) и эксплуатирующей организации;              
- выборка, погрузка и вывоз остаточных инженерных сетей и ж/б элементов, находящихся в толще грунтов в зоне производства работ (в случае необходимости),
- получение и оплата всех необходимых разрешений, согласований, испытаний, допусков (в т.ч. допуск в БКТП), необходимых для производства работ и сдачи в эксплуатацию, включая съемку КИС, выполненную лицензированной организацией, а также оплату отключений и включений ТП, разработку и согласование схемы ОДД, дорожные знаки (в случае необходимости открытие и закрытие ордера и распоряжения ГАТИ), отключение и включение  сетей,
- весь комплекс пуско-наладочных работ, затягивание кабельных линий в трубы, разделки и расключение жил кабеля в устройствах, измерение сопротивления изоляции кабелей,
- совместное с Заказчиком предъявление (передача) результата выполненных работ Сетевому предприятию, Северо-Западному управлению Ростехнадзора,
- получение акта о выполнении технических условий от Сетевого предприятия,</t>
    </r>
    <r>
      <rPr>
        <sz val="14"/>
        <color indexed="10"/>
        <rFont val="Times New Roman"/>
        <family val="1"/>
        <charset val="204"/>
      </rPr>
      <t xml:space="preserve">
</t>
    </r>
    <r>
      <rPr>
        <sz val="14"/>
        <rFont val="Times New Roman"/>
        <family val="1"/>
        <charset val="204"/>
      </rPr>
      <t xml:space="preserve">- сдача выполненных работ и передача сетей на баланс </t>
    </r>
    <r>
      <rPr>
        <sz val="14"/>
        <color indexed="10"/>
        <rFont val="Times New Roman"/>
        <family val="1"/>
        <charset val="204"/>
      </rPr>
      <t>Сетевой организации,</t>
    </r>
    <r>
      <rPr>
        <sz val="14"/>
        <rFont val="Times New Roman"/>
        <family val="1"/>
        <charset val="204"/>
      </rPr>
      <t xml:space="preserve"> в том числе КС-14  и акта осмотра для последующей передачи сетей на баланс</t>
    </r>
    <r>
      <rPr>
        <sz val="14"/>
        <color indexed="10"/>
        <rFont val="Times New Roman"/>
        <family val="1"/>
        <charset val="204"/>
      </rPr>
      <t xml:space="preserve">
</t>
    </r>
    <r>
      <rPr>
        <sz val="14"/>
        <rFont val="Times New Roman"/>
        <family val="1"/>
        <charset val="204"/>
      </rPr>
      <t xml:space="preserve">- подготовка и передача Заказчику полного комплекта природоохранной документации по обращению с отходами (копии): акты сдачи-приемки отходов; паспорта и протоколы на строительные отходы;  товарно-транспортные накладные, журнал учета образования отходов по приказу № 1028;  стат.отчетность по форме 2-ТП (отходы),
- образователем отходов грунта, является Подрядчик,
- Подрядчик осуществляет погрузку и вывоз грунта на лицензированные полигоны, внесенные в ГРОРО, либо на объекты рекультивации, имеющие положительное заключение Государственной экологической экспертизы, либо на объекты, имеющие лицензию на право обращения с отходами грунта (в соответствии с приложением "Перечень объектов, осуществляющих прием отходов грунта")
- ответственность за соблюдение природоохранного законодательства РФ возлагается на Подрядчика,   </t>
    </r>
    <r>
      <rPr>
        <sz val="14"/>
        <color indexed="10"/>
        <rFont val="Times New Roman"/>
        <family val="1"/>
        <charset val="204"/>
      </rPr>
      <t xml:space="preserve">
</t>
    </r>
  </si>
  <si>
    <t xml:space="preserve">  Объёмы земляных работ в настоящем расчете подсчитаны с учетом выполнения стенок траншей и котлованов вертикальными.</t>
  </si>
  <si>
    <t>С текстом договора подряда ознакомлены и согласны заключить договор на условиях, предложенных Подрядчиком на тендере</t>
  </si>
  <si>
    <t>Устройство наружных сетей ливневой канализации</t>
  </si>
  <si>
    <t>выполнения полного комплекса работ по прокладке наружных сетей ливневой канализации (К2)
на Магистрали №5, Этап 1 (от проектируемого Проезда №3 до проектируемой а/д Колтуши-Новосаратовка)
ОБЩЕПРОЕКТНЫЕ РАБОТЫ</t>
  </si>
  <si>
    <t xml:space="preserve">Производителя, тип, марку оборудования и материалов принимать в соответствии с проектом. </t>
  </si>
  <si>
    <t>в том числе погрузка и вывоз грунта на полигон с предоставлением 
актов на утилизацию (по автодороге и НК2), 13719,6 м3</t>
  </si>
  <si>
    <t>необходимо указать на Practis</t>
  </si>
  <si>
    <t>Затраты по грунту на полигон</t>
  </si>
  <si>
    <t xml:space="preserve">Затраты по грунту на полигон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</si>
</sst>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44" formatCode="_-* #,##0.00\ &quot;₽&quot;_-;\-* #,##0.00\ &quot;₽&quot;_-;_-* &quot;-&quot;??\ &quot;₽&quot;_-;_-@_-"/>
    <numFmt numFmtId="164" formatCode="_-* #,##0.00\ _₽_-;\-* #,##0.00\ _₽_-;_-* &quot;-&quot;??\ _₽_-;_-@_-"/>
    <numFmt numFmtId="165" formatCode="_-* #,##0.00&quot;р.&quot;_-;\-* #,##0.00&quot;р.&quot;_-;_-* &quot;-&quot;??&quot;р.&quot;_-;_-@_-"/>
    <numFmt numFmtId="166" formatCode="_-* #,##0.00_р_._-;\-* #,##0.00_р_._-;_-* &quot;-&quot;??_р_._-;_-@_-"/>
    <numFmt numFmtId="167" formatCode="0.0000"/>
    <numFmt numFmtId="168" formatCode="_-* #,##0_р_._-;\-* #,##0_р_._-;_-* &quot;-&quot;??_р_._-;_-@_-"/>
    <numFmt numFmtId="169" formatCode="#,##0.0"/>
    <numFmt numFmtId="170" formatCode="#,##0.000"/>
  </numFmts>
  <fonts count="89" x14ac:knownFonts="1">
    <font>
      <sz val="11"/>
      <color theme="1"/>
      <name val="Calibri"/>
      <family val="2"/>
      <scheme val="minor"/>
    </font>
    <font>
      <sz val="11"/>
      <color theme="1"/>
      <name val="Calibri"/>
      <family val="2"/>
      <charset val="204"/>
      <scheme val="minor"/>
    </font>
    <font>
      <sz val="11"/>
      <color theme="1"/>
      <name val="Calibri"/>
      <family val="2"/>
      <scheme val="minor"/>
    </font>
    <font>
      <sz val="10"/>
      <name val="Times New Roman"/>
      <family val="1"/>
      <charset val="204"/>
    </font>
    <font>
      <b/>
      <sz val="10"/>
      <name val="Times New Roman"/>
      <family val="1"/>
      <charset val="204"/>
    </font>
    <font>
      <b/>
      <sz val="11"/>
      <name val="Times New Roman"/>
      <family val="1"/>
      <charset val="204"/>
    </font>
    <font>
      <sz val="11"/>
      <name val="Times New Roman"/>
      <family val="1"/>
      <charset val="204"/>
    </font>
    <font>
      <sz val="10"/>
      <name val="Arial"/>
      <family val="2"/>
      <charset val="204"/>
    </font>
    <font>
      <sz val="9"/>
      <name val="Times New Roman"/>
      <family val="1"/>
      <charset val="204"/>
    </font>
    <font>
      <sz val="10"/>
      <color rgb="FFFF0000"/>
      <name val="Times New Roman"/>
      <family val="1"/>
      <charset val="204"/>
    </font>
    <font>
      <sz val="10"/>
      <name val="Arial Cyr"/>
      <charset val="204"/>
    </font>
    <font>
      <sz val="12"/>
      <name val="Times New Roman"/>
      <family val="1"/>
      <charset val="204"/>
    </font>
    <font>
      <b/>
      <sz val="12"/>
      <name val="Times New Roman"/>
      <family val="1"/>
      <charset val="204"/>
    </font>
    <font>
      <sz val="14"/>
      <name val="Times New Roman"/>
      <family val="1"/>
      <charset val="204"/>
    </font>
    <font>
      <b/>
      <sz val="16"/>
      <name val="Times New Roman"/>
      <family val="1"/>
      <charset val="204"/>
    </font>
    <font>
      <b/>
      <sz val="22"/>
      <name val="Times New Roman"/>
      <family val="1"/>
      <charset val="204"/>
    </font>
    <font>
      <b/>
      <sz val="20"/>
      <name val="Times New Roman"/>
      <family val="1"/>
      <charset val="204"/>
    </font>
    <font>
      <sz val="16"/>
      <name val="Times New Roman"/>
      <family val="1"/>
      <charset val="204"/>
    </font>
    <font>
      <sz val="11"/>
      <color rgb="FF000000"/>
      <name val="Calibri"/>
      <family val="2"/>
      <charset val="204"/>
    </font>
    <font>
      <sz val="10.5"/>
      <name val="Times New Roman"/>
      <family val="1"/>
      <charset val="204"/>
    </font>
    <font>
      <sz val="17"/>
      <name val="Times New Roman"/>
      <family val="1"/>
      <charset val="204"/>
    </font>
    <font>
      <b/>
      <i/>
      <sz val="16"/>
      <name val="Times New Roman"/>
      <family val="1"/>
      <charset val="204"/>
    </font>
    <font>
      <i/>
      <sz val="11"/>
      <name val="Times New Roman"/>
      <family val="1"/>
      <charset val="204"/>
    </font>
    <font>
      <i/>
      <sz val="12"/>
      <name val="Times New Roman"/>
      <family val="1"/>
      <charset val="204"/>
    </font>
    <font>
      <sz val="12"/>
      <name val="Calibri"/>
      <family val="2"/>
      <charset val="204"/>
    </font>
    <font>
      <sz val="13"/>
      <name val="Times New Roman"/>
      <family val="1"/>
      <charset val="204"/>
    </font>
    <font>
      <sz val="15"/>
      <name val="Times New Roman"/>
      <family val="1"/>
      <charset val="204"/>
    </font>
    <font>
      <b/>
      <sz val="13"/>
      <name val="Times New Roman"/>
      <family val="1"/>
      <charset val="204"/>
    </font>
    <font>
      <b/>
      <sz val="28"/>
      <name val="Times New Roman"/>
      <family val="1"/>
      <charset val="204"/>
    </font>
    <font>
      <sz val="11"/>
      <name val="Calibri"/>
      <family val="2"/>
      <scheme val="minor"/>
    </font>
    <font>
      <sz val="8"/>
      <color rgb="FFFF0000"/>
      <name val="Calibri"/>
      <family val="2"/>
      <scheme val="minor"/>
    </font>
    <font>
      <sz val="11"/>
      <color rgb="FFFF0000"/>
      <name val="Calibri"/>
      <family val="2"/>
      <scheme val="minor"/>
    </font>
    <font>
      <sz val="11"/>
      <color rgb="FFFF0066"/>
      <name val="Calibri"/>
      <family val="2"/>
      <scheme val="minor"/>
    </font>
    <font>
      <i/>
      <sz val="8"/>
      <name val="Calibri"/>
      <family val="2"/>
      <charset val="204"/>
      <scheme val="minor"/>
    </font>
    <font>
      <b/>
      <sz val="11"/>
      <name val="Calibri"/>
      <family val="2"/>
      <charset val="204"/>
      <scheme val="minor"/>
    </font>
    <font>
      <i/>
      <sz val="8"/>
      <color rgb="FFFF0066"/>
      <name val="Calibri"/>
      <family val="2"/>
      <charset val="204"/>
      <scheme val="minor"/>
    </font>
    <font>
      <sz val="8"/>
      <color rgb="FFFF0066"/>
      <name val="Calibri"/>
      <family val="2"/>
      <scheme val="minor"/>
    </font>
    <font>
      <sz val="8"/>
      <name val="Calibri"/>
      <family val="2"/>
      <scheme val="minor"/>
    </font>
    <font>
      <b/>
      <sz val="11"/>
      <color rgb="FFFF0066"/>
      <name val="Calibri"/>
      <family val="2"/>
      <charset val="204"/>
      <scheme val="minor"/>
    </font>
    <font>
      <sz val="8"/>
      <color theme="1"/>
      <name val="Calibri"/>
      <family val="2"/>
      <scheme val="minor"/>
    </font>
    <font>
      <sz val="10"/>
      <color rgb="FF0070C0"/>
      <name val="Times New Roman"/>
      <family val="1"/>
      <charset val="204"/>
    </font>
    <font>
      <sz val="11"/>
      <name val="Calibri"/>
      <family val="2"/>
      <charset val="204"/>
    </font>
    <font>
      <sz val="12"/>
      <color rgb="FFFF0000"/>
      <name val="Times New Roman"/>
      <family val="1"/>
      <charset val="204"/>
    </font>
    <font>
      <b/>
      <sz val="14"/>
      <name val="Times New Roman"/>
      <family val="1"/>
      <charset val="204"/>
    </font>
    <font>
      <sz val="17"/>
      <color rgb="FFFF0000"/>
      <name val="Times New Roman"/>
      <family val="1"/>
      <charset val="204"/>
    </font>
    <font>
      <b/>
      <sz val="18"/>
      <name val="Times New Roman"/>
      <family val="1"/>
      <charset val="204"/>
    </font>
    <font>
      <sz val="18"/>
      <color rgb="FFFF0000"/>
      <name val="Times New Roman"/>
      <family val="1"/>
      <charset val="204"/>
    </font>
    <font>
      <b/>
      <u/>
      <sz val="16"/>
      <color rgb="FFFF0000"/>
      <name val="Times New Roman"/>
      <family val="1"/>
      <charset val="204"/>
    </font>
    <font>
      <i/>
      <sz val="16"/>
      <color rgb="FFFF0000"/>
      <name val="Times New Roman"/>
      <family val="1"/>
      <charset val="204"/>
    </font>
    <font>
      <b/>
      <sz val="13"/>
      <color rgb="FFFF0000"/>
      <name val="Times New Roman"/>
      <family val="1"/>
      <charset val="204"/>
    </font>
    <font>
      <sz val="11"/>
      <color rgb="FFFF0000"/>
      <name val="Times New Roman"/>
      <family val="1"/>
      <charset val="204"/>
    </font>
    <font>
      <b/>
      <sz val="12"/>
      <color rgb="FFFF0000"/>
      <name val="Times New Roman"/>
      <family val="1"/>
      <charset val="204"/>
    </font>
    <font>
      <sz val="13"/>
      <color rgb="FFFF0000"/>
      <name val="Times New Roman"/>
      <family val="1"/>
      <charset val="204"/>
    </font>
    <font>
      <sz val="12"/>
      <color indexed="10"/>
      <name val="Times New Roman"/>
      <family val="1"/>
      <charset val="204"/>
    </font>
    <font>
      <sz val="11"/>
      <name val="Arial Cyr"/>
      <charset val="204"/>
    </font>
    <font>
      <b/>
      <sz val="9"/>
      <name val="Times New Roman"/>
      <family val="1"/>
      <charset val="204"/>
    </font>
    <font>
      <b/>
      <sz val="17"/>
      <name val="Times New Roman"/>
      <family val="1"/>
      <charset val="204"/>
    </font>
    <font>
      <b/>
      <sz val="20"/>
      <color rgb="FFFF0000"/>
      <name val="Times New Roman"/>
      <family val="1"/>
      <charset val="204"/>
    </font>
    <font>
      <b/>
      <sz val="15"/>
      <color rgb="FFFF0000"/>
      <name val="Times New Roman"/>
      <family val="1"/>
      <charset val="204"/>
    </font>
    <font>
      <sz val="15"/>
      <color rgb="FFFF0000"/>
      <name val="Times New Roman"/>
      <family val="1"/>
      <charset val="204"/>
    </font>
    <font>
      <sz val="20"/>
      <name val="Times New Roman"/>
      <family val="1"/>
      <charset val="204"/>
    </font>
    <font>
      <i/>
      <sz val="10"/>
      <name val="Times New Roman"/>
      <family val="1"/>
      <charset val="204"/>
    </font>
    <font>
      <i/>
      <sz val="12"/>
      <color rgb="FFFF0000"/>
      <name val="Times New Roman"/>
      <family val="1"/>
      <charset val="204"/>
    </font>
    <font>
      <sz val="12"/>
      <color theme="1"/>
      <name val="Times New Roman"/>
      <family val="1"/>
      <charset val="204"/>
    </font>
    <font>
      <b/>
      <i/>
      <sz val="11"/>
      <name val="Times New Roman"/>
      <family val="1"/>
      <charset val="204"/>
    </font>
    <font>
      <sz val="10"/>
      <color rgb="FF000000"/>
      <name val="Times New Roman"/>
      <family val="1"/>
      <charset val="204"/>
    </font>
    <font>
      <b/>
      <u/>
      <sz val="12"/>
      <name val="Times New Roman"/>
      <family val="1"/>
      <charset val="204"/>
    </font>
    <font>
      <b/>
      <sz val="15"/>
      <name val="Times New Roman"/>
      <family val="1"/>
      <charset val="204"/>
    </font>
    <font>
      <b/>
      <sz val="11"/>
      <color rgb="FFFF0000"/>
      <name val="Times New Roman"/>
      <family val="1"/>
      <charset val="204"/>
    </font>
    <font>
      <b/>
      <sz val="10"/>
      <color rgb="FFFF0000"/>
      <name val="Times New Roman"/>
      <family val="1"/>
      <charset val="204"/>
    </font>
    <font>
      <b/>
      <sz val="14"/>
      <color rgb="FFFF0000"/>
      <name val="Times New Roman"/>
      <family val="1"/>
      <charset val="204"/>
    </font>
    <font>
      <sz val="13"/>
      <name val="Arial"/>
      <family val="2"/>
      <charset val="204"/>
    </font>
    <font>
      <sz val="13"/>
      <color rgb="FFFF0000"/>
      <name val="Arial Cyr"/>
      <charset val="204"/>
    </font>
    <font>
      <sz val="16"/>
      <color rgb="FFFF0000"/>
      <name val="Times New Roman"/>
      <family val="1"/>
      <charset val="204"/>
    </font>
    <font>
      <sz val="14"/>
      <color rgb="FFFF0000"/>
      <name val="Times New Roman"/>
      <family val="1"/>
      <charset val="204"/>
    </font>
    <font>
      <sz val="10.5"/>
      <color rgb="FFFF0000"/>
      <name val="Times New Roman"/>
      <family val="1"/>
      <charset val="204"/>
    </font>
    <font>
      <sz val="11"/>
      <color theme="1"/>
      <name val="Times New Roman"/>
      <family val="1"/>
      <charset val="204"/>
    </font>
    <font>
      <sz val="11"/>
      <name val="Arial"/>
      <family val="2"/>
      <charset val="204"/>
    </font>
    <font>
      <sz val="12"/>
      <name val="Arial"/>
      <family val="2"/>
      <charset val="204"/>
    </font>
    <font>
      <b/>
      <sz val="16"/>
      <color rgb="FFFF0000"/>
      <name val="Times New Roman"/>
      <family val="1"/>
      <charset val="204"/>
    </font>
    <font>
      <sz val="11"/>
      <color rgb="FFFF0000"/>
      <name val="Arial"/>
      <family val="2"/>
      <charset val="204"/>
    </font>
    <font>
      <b/>
      <i/>
      <sz val="12"/>
      <name val="Times New Roman"/>
      <family val="1"/>
      <charset val="204"/>
    </font>
    <font>
      <b/>
      <sz val="12"/>
      <color theme="3" tint="0.39997558519241921"/>
      <name val="Times New Roman"/>
      <family val="1"/>
      <charset val="204"/>
    </font>
    <font>
      <sz val="12"/>
      <color rgb="FF0070C0"/>
      <name val="Times New Roman"/>
      <family val="1"/>
      <charset val="204"/>
    </font>
    <font>
      <b/>
      <sz val="24"/>
      <name val="Times New Roman"/>
      <family val="1"/>
      <charset val="204"/>
    </font>
    <font>
      <sz val="12"/>
      <name val="Arial Cyr"/>
      <charset val="204"/>
    </font>
    <font>
      <u/>
      <sz val="12"/>
      <name val="Times New Roman"/>
      <family val="1"/>
      <charset val="204"/>
    </font>
    <font>
      <b/>
      <sz val="12"/>
      <name val="Arial"/>
      <family val="2"/>
      <charset val="204"/>
    </font>
    <font>
      <sz val="14"/>
      <color indexed="10"/>
      <name val="Times New Roman"/>
      <family val="1"/>
      <charset val="204"/>
    </font>
  </fonts>
  <fills count="17">
    <fill>
      <patternFill patternType="none"/>
    </fill>
    <fill>
      <patternFill patternType="gray125"/>
    </fill>
    <fill>
      <patternFill patternType="solid">
        <fgColor theme="8" tint="0.39997558519241921"/>
        <bgColor indexed="64"/>
      </patternFill>
    </fill>
    <fill>
      <patternFill patternType="solid">
        <fgColor theme="0"/>
        <bgColor indexed="64"/>
      </patternFill>
    </fill>
    <fill>
      <patternFill patternType="solid">
        <fgColor rgb="FFCCFFFF"/>
        <bgColor indexed="64"/>
      </patternFill>
    </fill>
    <fill>
      <patternFill patternType="solid">
        <fgColor theme="8" tint="0.59999389629810485"/>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theme="5" tint="0.59999389629810485"/>
        <bgColor indexed="64"/>
      </patternFill>
    </fill>
    <fill>
      <patternFill patternType="solid">
        <fgColor theme="5" tint="0.79998168889431442"/>
        <bgColor indexed="64"/>
      </patternFill>
    </fill>
    <fill>
      <patternFill patternType="solid">
        <fgColor rgb="FF66FFFF"/>
        <bgColor indexed="64"/>
      </patternFill>
    </fill>
    <fill>
      <patternFill patternType="solid">
        <fgColor theme="6" tint="0.59999389629810485"/>
        <bgColor indexed="64"/>
      </patternFill>
    </fill>
    <fill>
      <patternFill patternType="solid">
        <fgColor theme="4" tint="0.59999389629810485"/>
        <bgColor indexed="64"/>
      </patternFill>
    </fill>
    <fill>
      <patternFill patternType="solid">
        <fgColor theme="7" tint="0.59999389629810485"/>
        <bgColor indexed="64"/>
      </patternFill>
    </fill>
    <fill>
      <patternFill patternType="solid">
        <fgColor theme="9" tint="0.59999389629810485"/>
        <bgColor indexed="64"/>
      </patternFill>
    </fill>
    <fill>
      <patternFill patternType="solid">
        <fgColor theme="0" tint="-0.14999847407452621"/>
        <bgColor indexed="64"/>
      </patternFill>
    </fill>
    <fill>
      <patternFill patternType="solid">
        <fgColor rgb="FFB5F1F9"/>
        <bgColor indexed="64"/>
      </patternFill>
    </fill>
  </fills>
  <borders count="64">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bottom style="thin">
        <color indexed="64"/>
      </bottom>
      <diagonal/>
    </border>
    <border>
      <left style="medium">
        <color indexed="64"/>
      </left>
      <right style="thin">
        <color indexed="64"/>
      </right>
      <top/>
      <bottom style="thin">
        <color indexed="64"/>
      </bottom>
      <diagonal/>
    </border>
    <border>
      <left/>
      <right style="medium">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style="thin">
        <color indexed="64"/>
      </top>
      <bottom/>
      <diagonal/>
    </border>
    <border>
      <left/>
      <right style="medium">
        <color indexed="64"/>
      </right>
      <top style="thin">
        <color indexed="64"/>
      </top>
      <bottom/>
      <diagonal/>
    </border>
    <border>
      <left style="medium">
        <color indexed="64"/>
      </left>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top style="medium">
        <color indexed="64"/>
      </top>
      <bottom/>
      <diagonal/>
    </border>
    <border>
      <left style="thin">
        <color indexed="64"/>
      </left>
      <right/>
      <top/>
      <bottom style="thin">
        <color indexed="64"/>
      </bottom>
      <diagonal/>
    </border>
    <border>
      <left style="medium">
        <color indexed="64"/>
      </left>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style="medium">
        <color indexed="64"/>
      </right>
      <top style="medium">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indexed="64"/>
      </left>
      <right/>
      <top/>
      <bottom/>
      <diagonal/>
    </border>
    <border>
      <left style="medium">
        <color indexed="64"/>
      </left>
      <right style="thin">
        <color indexed="64"/>
      </right>
      <top style="medium">
        <color indexed="64"/>
      </top>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bottom/>
      <diagonal/>
    </border>
    <border diagonalUp="1" diagonalDown="1">
      <left style="medium">
        <color indexed="64"/>
      </left>
      <right style="thin">
        <color indexed="64"/>
      </right>
      <top style="thin">
        <color indexed="64"/>
      </top>
      <bottom style="thin">
        <color indexed="64"/>
      </bottom>
      <diagonal style="thin">
        <color indexed="64"/>
      </diagonal>
    </border>
    <border>
      <left style="thin">
        <color rgb="FF000000"/>
      </left>
      <right style="thin">
        <color rgb="FF000000"/>
      </right>
      <top style="thin">
        <color rgb="FF000000"/>
      </top>
      <bottom/>
      <diagonal/>
    </border>
    <border>
      <left style="thin">
        <color indexed="64"/>
      </left>
      <right/>
      <top style="thin">
        <color indexed="64"/>
      </top>
      <bottom/>
      <diagonal/>
    </border>
    <border diagonalUp="1" diagonalDown="1">
      <left style="medium">
        <color indexed="64"/>
      </left>
      <right style="thin">
        <color indexed="64"/>
      </right>
      <top style="thin">
        <color indexed="64"/>
      </top>
      <bottom/>
      <diagonal style="thin">
        <color indexed="64"/>
      </diagonal>
    </border>
    <border>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top style="thin">
        <color indexed="64"/>
      </top>
      <bottom/>
      <diagonal/>
    </border>
    <border>
      <left style="medium">
        <color indexed="64"/>
      </left>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style="medium">
        <color indexed="64"/>
      </bottom>
      <diagonal/>
    </border>
    <border>
      <left style="medium">
        <color indexed="64"/>
      </left>
      <right style="medium">
        <color indexed="64"/>
      </right>
      <top/>
      <bottom style="medium">
        <color indexed="64"/>
      </bottom>
      <diagonal/>
    </border>
    <border>
      <left/>
      <right/>
      <top/>
      <bottom style="medium">
        <color indexed="64"/>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s>
  <cellStyleXfs count="25">
    <xf numFmtId="0" fontId="0" fillId="0" borderId="0"/>
    <xf numFmtId="164" fontId="2" fillId="0" borderId="0" applyFont="0" applyFill="0" applyBorder="0" applyAlignment="0" applyProtection="0"/>
    <xf numFmtId="44" fontId="2" fillId="0" borderId="0" applyFont="0" applyFill="0" applyBorder="0" applyAlignment="0" applyProtection="0"/>
    <xf numFmtId="0" fontId="7" fillId="0" borderId="0"/>
    <xf numFmtId="0" fontId="3" fillId="0" borderId="0"/>
    <xf numFmtId="0" fontId="10" fillId="0" borderId="0"/>
    <xf numFmtId="165" fontId="3" fillId="0" borderId="0" applyFont="0" applyFill="0" applyBorder="0" applyAlignment="0" applyProtection="0"/>
    <xf numFmtId="166" fontId="10" fillId="0" borderId="0" applyFont="0" applyFill="0" applyBorder="0" applyAlignment="0" applyProtection="0"/>
    <xf numFmtId="0" fontId="7" fillId="0" borderId="0"/>
    <xf numFmtId="0" fontId="3" fillId="0" borderId="0"/>
    <xf numFmtId="0" fontId="3" fillId="0" borderId="0"/>
    <xf numFmtId="166" fontId="10" fillId="0" borderId="0" applyFont="0" applyFill="0" applyBorder="0" applyAlignment="0" applyProtection="0"/>
    <xf numFmtId="165" fontId="10" fillId="0" borderId="0" applyFont="0" applyFill="0" applyBorder="0" applyAlignment="0" applyProtection="0"/>
    <xf numFmtId="0" fontId="18" fillId="0" borderId="0"/>
    <xf numFmtId="168" fontId="7" fillId="0" borderId="0" applyFill="0" applyBorder="0" applyAlignment="0" applyProtection="0"/>
    <xf numFmtId="165" fontId="3" fillId="0" borderId="0" applyFont="0" applyFill="0" applyBorder="0" applyAlignment="0" applyProtection="0"/>
    <xf numFmtId="0" fontId="1" fillId="0" borderId="0"/>
    <xf numFmtId="0" fontId="3" fillId="0" borderId="0"/>
    <xf numFmtId="0" fontId="3" fillId="0" borderId="0"/>
    <xf numFmtId="166" fontId="3" fillId="0" borderId="0" applyFont="0" applyFill="0" applyBorder="0" applyAlignment="0" applyProtection="0"/>
    <xf numFmtId="169" fontId="7" fillId="0" borderId="0" applyFill="0" applyBorder="0" applyAlignment="0" applyProtection="0"/>
    <xf numFmtId="0" fontId="10" fillId="0" borderId="0"/>
    <xf numFmtId="0" fontId="10" fillId="0" borderId="0"/>
    <xf numFmtId="0" fontId="65" fillId="0" borderId="0"/>
    <xf numFmtId="44" fontId="10" fillId="0" borderId="0" applyFont="0" applyFill="0" applyBorder="0" applyAlignment="0" applyProtection="0"/>
  </cellStyleXfs>
  <cellXfs count="1197">
    <xf numFmtId="0" fontId="0" fillId="0" borderId="0" xfId="0"/>
    <xf numFmtId="0" fontId="3" fillId="0" borderId="0" xfId="0" applyFont="1" applyAlignment="1">
      <alignment horizontal="center"/>
    </xf>
    <xf numFmtId="49" fontId="4" fillId="0" borderId="0" xfId="0" quotePrefix="1" applyNumberFormat="1" applyFont="1" applyFill="1" applyBorder="1" applyAlignment="1">
      <alignment vertical="center" wrapText="1"/>
    </xf>
    <xf numFmtId="2" fontId="5" fillId="0" borderId="0" xfId="0" applyNumberFormat="1" applyFont="1" applyFill="1" applyBorder="1" applyAlignment="1">
      <alignment horizontal="center" vertical="center" wrapText="1"/>
    </xf>
    <xf numFmtId="2" fontId="5" fillId="0" borderId="0" xfId="0" applyNumberFormat="1" applyFont="1" applyFill="1" applyBorder="1" applyAlignment="1">
      <alignment horizontal="right" vertical="center" wrapText="1"/>
    </xf>
    <xf numFmtId="2" fontId="5" fillId="0" borderId="0" xfId="0" applyNumberFormat="1" applyFont="1" applyBorder="1" applyAlignment="1">
      <alignment vertical="center" wrapText="1"/>
    </xf>
    <xf numFmtId="2" fontId="6" fillId="0" borderId="0" xfId="0" applyNumberFormat="1" applyFont="1" applyFill="1" applyBorder="1"/>
    <xf numFmtId="2" fontId="3" fillId="0" borderId="0" xfId="0" applyNumberFormat="1" applyFont="1" applyFill="1"/>
    <xf numFmtId="2" fontId="3" fillId="0" borderId="0" xfId="0" applyNumberFormat="1" applyFont="1" applyFill="1" applyAlignment="1">
      <alignment vertical="center"/>
    </xf>
    <xf numFmtId="0" fontId="6" fillId="0" borderId="0" xfId="0" applyFont="1"/>
    <xf numFmtId="49" fontId="8" fillId="0" borderId="0" xfId="0" applyNumberFormat="1" applyFont="1" applyFill="1" applyAlignment="1">
      <alignment horizontal="center" vertical="center"/>
    </xf>
    <xf numFmtId="0" fontId="11" fillId="0" borderId="0" xfId="0" applyFont="1" applyFill="1"/>
    <xf numFmtId="49" fontId="12" fillId="0" borderId="0" xfId="0" quotePrefix="1" applyNumberFormat="1" applyFont="1" applyFill="1" applyBorder="1" applyAlignment="1">
      <alignment vertical="center"/>
    </xf>
    <xf numFmtId="4" fontId="11" fillId="0" borderId="7" xfId="2" applyNumberFormat="1" applyFont="1" applyFill="1" applyBorder="1" applyAlignment="1" applyProtection="1">
      <alignment horizontal="center" vertical="center" wrapText="1"/>
    </xf>
    <xf numFmtId="0" fontId="11" fillId="0" borderId="10" xfId="0" applyFont="1" applyFill="1" applyBorder="1" applyAlignment="1">
      <alignment horizontal="center" vertical="center" wrapText="1"/>
    </xf>
    <xf numFmtId="0" fontId="11" fillId="0" borderId="5" xfId="3" applyFont="1" applyBorder="1" applyAlignment="1">
      <alignment horizontal="center" vertical="center" wrapText="1"/>
    </xf>
    <xf numFmtId="0" fontId="11" fillId="0" borderId="7" xfId="3" applyFont="1" applyBorder="1" applyAlignment="1">
      <alignment horizontal="center" vertical="center" wrapText="1"/>
    </xf>
    <xf numFmtId="0" fontId="11" fillId="0" borderId="10" xfId="3" applyFont="1" applyBorder="1" applyAlignment="1">
      <alignment horizontal="center" vertical="center" wrapText="1"/>
    </xf>
    <xf numFmtId="0" fontId="13" fillId="0" borderId="0" xfId="0" applyFont="1" applyAlignment="1">
      <alignment vertical="top"/>
    </xf>
    <xf numFmtId="0" fontId="13" fillId="0" borderId="0" xfId="0" applyFont="1" applyAlignment="1">
      <alignment vertical="center"/>
    </xf>
    <xf numFmtId="0" fontId="13" fillId="0" borderId="0" xfId="0" applyFont="1" applyAlignment="1">
      <alignment vertical="center" wrapText="1"/>
    </xf>
    <xf numFmtId="0" fontId="5" fillId="6" borderId="0" xfId="0" applyFont="1" applyFill="1"/>
    <xf numFmtId="1" fontId="11" fillId="0" borderId="0" xfId="0" applyNumberFormat="1" applyFont="1" applyFill="1" applyAlignment="1">
      <alignment horizontal="center" vertical="center"/>
    </xf>
    <xf numFmtId="0" fontId="11" fillId="0" borderId="0" xfId="0" applyFont="1" applyFill="1" applyAlignment="1">
      <alignment horizontal="left" vertical="center" wrapText="1"/>
    </xf>
    <xf numFmtId="0" fontId="11" fillId="0" borderId="0" xfId="0" applyFont="1" applyFill="1" applyAlignment="1">
      <alignment horizontal="center" vertical="center" wrapText="1"/>
    </xf>
    <xf numFmtId="2" fontId="11" fillId="0" borderId="0" xfId="0" applyNumberFormat="1" applyFont="1" applyFill="1" applyAlignment="1">
      <alignment horizontal="center" vertical="center" wrapText="1"/>
    </xf>
    <xf numFmtId="166" fontId="11" fillId="0" borderId="0" xfId="0" applyNumberFormat="1" applyFont="1" applyFill="1" applyAlignment="1">
      <alignment horizontal="center" vertical="center" wrapText="1"/>
    </xf>
    <xf numFmtId="2" fontId="11" fillId="0" borderId="0" xfId="0" applyNumberFormat="1" applyFont="1" applyFill="1" applyAlignment="1">
      <alignment horizontal="right" vertical="center"/>
    </xf>
    <xf numFmtId="2" fontId="6" fillId="0" borderId="0" xfId="0" applyNumberFormat="1" applyFont="1" applyFill="1" applyBorder="1" applyAlignment="1">
      <alignment horizontal="right"/>
    </xf>
    <xf numFmtId="0" fontId="12" fillId="8" borderId="7" xfId="0" applyFont="1" applyFill="1" applyBorder="1" applyAlignment="1">
      <alignment horizontal="left" vertical="center" wrapText="1"/>
    </xf>
    <xf numFmtId="0" fontId="5" fillId="8" borderId="11" xfId="0" applyFont="1" applyFill="1" applyBorder="1" applyAlignment="1">
      <alignment horizontal="center" vertical="center" wrapText="1"/>
    </xf>
    <xf numFmtId="0" fontId="12" fillId="8" borderId="9" xfId="0" applyFont="1" applyFill="1" applyBorder="1" applyAlignment="1">
      <alignment horizontal="center" vertical="center"/>
    </xf>
    <xf numFmtId="0" fontId="3" fillId="0" borderId="0" xfId="0" applyFont="1" applyFill="1"/>
    <xf numFmtId="0" fontId="5" fillId="0" borderId="0" xfId="0" applyFont="1" applyFill="1"/>
    <xf numFmtId="4" fontId="12" fillId="8" borderId="5" xfId="0" applyNumberFormat="1" applyFont="1" applyFill="1" applyBorder="1" applyAlignment="1">
      <alignment horizontal="center" vertical="center" wrapText="1"/>
    </xf>
    <xf numFmtId="4" fontId="12" fillId="8" borderId="7" xfId="0" applyNumberFormat="1" applyFont="1" applyFill="1" applyBorder="1" applyAlignment="1">
      <alignment horizontal="center" vertical="center" wrapText="1"/>
    </xf>
    <xf numFmtId="4" fontId="12" fillId="8" borderId="10" xfId="0" applyNumberFormat="1" applyFont="1" applyFill="1" applyBorder="1"/>
    <xf numFmtId="4" fontId="12" fillId="8" borderId="21" xfId="0" applyNumberFormat="1" applyFont="1" applyFill="1" applyBorder="1" applyAlignment="1">
      <alignment horizontal="center" vertical="center"/>
    </xf>
    <xf numFmtId="4" fontId="12" fillId="8" borderId="7" xfId="0" applyNumberFormat="1" applyFont="1" applyFill="1" applyBorder="1" applyAlignment="1">
      <alignment horizontal="center" vertical="center"/>
    </xf>
    <xf numFmtId="4" fontId="12" fillId="8" borderId="10" xfId="0" applyNumberFormat="1" applyFont="1" applyFill="1" applyBorder="1" applyAlignment="1">
      <alignment horizontal="center" vertical="center"/>
    </xf>
    <xf numFmtId="0" fontId="12" fillId="8" borderId="7" xfId="0" applyFont="1" applyFill="1" applyBorder="1" applyAlignment="1">
      <alignment horizontal="center" vertical="center" wrapText="1"/>
    </xf>
    <xf numFmtId="0" fontId="3" fillId="0" borderId="0" xfId="0" applyFont="1" applyFill="1" applyAlignment="1">
      <alignment horizontal="center" vertical="center"/>
    </xf>
    <xf numFmtId="49" fontId="4" fillId="0" borderId="0" xfId="0" applyNumberFormat="1" applyFont="1" applyFill="1" applyAlignment="1">
      <alignment horizontal="center" vertical="center"/>
    </xf>
    <xf numFmtId="0" fontId="3" fillId="0" borderId="0" xfId="0" applyFont="1" applyFill="1" applyAlignment="1">
      <alignment horizontal="center" vertical="center" wrapText="1"/>
    </xf>
    <xf numFmtId="4" fontId="6" fillId="0" borderId="0" xfId="0" applyNumberFormat="1" applyFont="1" applyFill="1" applyAlignment="1">
      <alignment horizontal="center" vertical="center" wrapText="1"/>
    </xf>
    <xf numFmtId="0" fontId="6" fillId="0" borderId="0" xfId="0" applyFont="1" applyAlignment="1">
      <alignment horizontal="center"/>
    </xf>
    <xf numFmtId="2" fontId="6" fillId="0" borderId="0" xfId="0" applyNumberFormat="1" applyFont="1"/>
    <xf numFmtId="0" fontId="14" fillId="0" borderId="0" xfId="0" applyFont="1" applyFill="1" applyAlignment="1">
      <alignment horizontal="left" vertical="center"/>
    </xf>
    <xf numFmtId="2" fontId="14" fillId="0" borderId="0" xfId="0" applyNumberFormat="1" applyFont="1" applyFill="1" applyBorder="1" applyAlignment="1">
      <alignment horizontal="left" vertical="center"/>
    </xf>
    <xf numFmtId="2" fontId="14" fillId="0" borderId="0" xfId="0" applyNumberFormat="1" applyFont="1" applyFill="1" applyAlignment="1">
      <alignment horizontal="left" vertical="center"/>
    </xf>
    <xf numFmtId="4" fontId="12" fillId="8" borderId="16" xfId="0" applyNumberFormat="1" applyFont="1" applyFill="1" applyBorder="1" applyAlignment="1">
      <alignment horizontal="center" vertical="center" wrapText="1"/>
    </xf>
    <xf numFmtId="0" fontId="3" fillId="0" borderId="0" xfId="0" applyFont="1" applyFill="1" applyAlignment="1">
      <alignment horizontal="center"/>
    </xf>
    <xf numFmtId="165" fontId="3" fillId="0" borderId="0" xfId="12" applyFont="1" applyFill="1" applyBorder="1" applyAlignment="1" applyProtection="1"/>
    <xf numFmtId="4" fontId="19" fillId="0" borderId="0" xfId="12" applyNumberFormat="1" applyFont="1" applyFill="1" applyBorder="1" applyAlignment="1" applyProtection="1"/>
    <xf numFmtId="0" fontId="17" fillId="0" borderId="0" xfId="0" applyFont="1" applyFill="1"/>
    <xf numFmtId="0" fontId="6" fillId="0" borderId="0" xfId="0" applyFont="1" applyAlignment="1">
      <alignment wrapText="1"/>
    </xf>
    <xf numFmtId="2" fontId="6" fillId="0" borderId="0" xfId="0" applyNumberFormat="1" applyFont="1" applyAlignment="1">
      <alignment horizontal="center"/>
    </xf>
    <xf numFmtId="2" fontId="6" fillId="0" borderId="0" xfId="0" applyNumberFormat="1" applyFont="1" applyAlignment="1">
      <alignment horizontal="right"/>
    </xf>
    <xf numFmtId="0" fontId="20" fillId="0" borderId="0" xfId="0" applyFont="1" applyFill="1" applyAlignment="1">
      <alignment vertical="top"/>
    </xf>
    <xf numFmtId="0" fontId="20" fillId="0" borderId="0" xfId="0" applyFont="1" applyAlignment="1">
      <alignment vertical="top"/>
    </xf>
    <xf numFmtId="0" fontId="12" fillId="7" borderId="9" xfId="0" applyFont="1" applyFill="1" applyBorder="1" applyAlignment="1">
      <alignment horizontal="center" vertical="center"/>
    </xf>
    <xf numFmtId="0" fontId="12" fillId="7" borderId="7" xfId="0" applyFont="1" applyFill="1" applyBorder="1" applyAlignment="1">
      <alignment horizontal="left" vertical="center" wrapText="1"/>
    </xf>
    <xf numFmtId="0" fontId="12" fillId="7" borderId="7" xfId="0" applyFont="1" applyFill="1" applyBorder="1" applyAlignment="1">
      <alignment horizontal="center" vertical="center" wrapText="1"/>
    </xf>
    <xf numFmtId="4" fontId="12" fillId="7" borderId="16" xfId="0" applyNumberFormat="1" applyFont="1" applyFill="1" applyBorder="1" applyAlignment="1">
      <alignment horizontal="center" vertical="center" wrapText="1"/>
    </xf>
    <xf numFmtId="4" fontId="12" fillId="7" borderId="5" xfId="0" applyNumberFormat="1" applyFont="1" applyFill="1" applyBorder="1" applyAlignment="1">
      <alignment horizontal="center" vertical="center" wrapText="1"/>
    </xf>
    <xf numFmtId="4" fontId="12" fillId="7" borderId="7" xfId="0" applyNumberFormat="1" applyFont="1" applyFill="1" applyBorder="1" applyAlignment="1">
      <alignment horizontal="center" vertical="center" wrapText="1"/>
    </xf>
    <xf numFmtId="4" fontId="12" fillId="7" borderId="10" xfId="0" applyNumberFormat="1" applyFont="1" applyFill="1" applyBorder="1"/>
    <xf numFmtId="4" fontId="12" fillId="7" borderId="5" xfId="0" applyNumberFormat="1" applyFont="1" applyFill="1" applyBorder="1" applyAlignment="1">
      <alignment horizontal="center" vertical="center"/>
    </xf>
    <xf numFmtId="4" fontId="12" fillId="7" borderId="7" xfId="0" applyNumberFormat="1" applyFont="1" applyFill="1" applyBorder="1" applyAlignment="1">
      <alignment horizontal="center" vertical="center"/>
    </xf>
    <xf numFmtId="4" fontId="12" fillId="7" borderId="10" xfId="0" applyNumberFormat="1" applyFont="1" applyFill="1" applyBorder="1" applyAlignment="1">
      <alignment horizontal="center" vertical="center"/>
    </xf>
    <xf numFmtId="0" fontId="5" fillId="7" borderId="11" xfId="0" applyFont="1" applyFill="1" applyBorder="1" applyAlignment="1">
      <alignment horizontal="center" vertical="center" wrapText="1"/>
    </xf>
    <xf numFmtId="4" fontId="21" fillId="0" borderId="0" xfId="0" applyNumberFormat="1" applyFont="1" applyFill="1" applyAlignment="1">
      <alignment horizontal="left" vertical="center"/>
    </xf>
    <xf numFmtId="0" fontId="22" fillId="0" borderId="0" xfId="0" applyFont="1" applyFill="1"/>
    <xf numFmtId="0" fontId="22" fillId="0" borderId="0" xfId="0" applyFont="1"/>
    <xf numFmtId="0" fontId="11" fillId="3" borderId="7" xfId="0" applyFont="1" applyFill="1" applyBorder="1" applyAlignment="1">
      <alignment horizontal="left" vertical="center" wrapText="1"/>
    </xf>
    <xf numFmtId="0" fontId="23" fillId="3" borderId="7" xfId="0" applyFont="1" applyFill="1" applyBorder="1" applyAlignment="1">
      <alignment horizontal="right" vertical="center" wrapText="1"/>
    </xf>
    <xf numFmtId="49" fontId="11" fillId="0" borderId="5" xfId="0" applyNumberFormat="1" applyFont="1" applyFill="1" applyBorder="1" applyAlignment="1">
      <alignment horizontal="center" vertical="center" wrapText="1"/>
    </xf>
    <xf numFmtId="0" fontId="11" fillId="0" borderId="7" xfId="0" applyFont="1" applyFill="1" applyBorder="1" applyAlignment="1">
      <alignment horizontal="center" vertical="center" wrapText="1"/>
    </xf>
    <xf numFmtId="0" fontId="11" fillId="0" borderId="16" xfId="0" applyFont="1" applyFill="1" applyBorder="1" applyAlignment="1">
      <alignment horizontal="center" vertical="center" wrapText="1"/>
    </xf>
    <xf numFmtId="4" fontId="11" fillId="3" borderId="5" xfId="0" applyNumberFormat="1" applyFont="1" applyFill="1" applyBorder="1" applyAlignment="1">
      <alignment horizontal="center" vertical="center" wrapText="1"/>
    </xf>
    <xf numFmtId="2" fontId="11" fillId="0" borderId="7" xfId="0" applyNumberFormat="1" applyFont="1" applyBorder="1" applyAlignment="1">
      <alignment horizontal="center" vertical="center" wrapText="1"/>
    </xf>
    <xf numFmtId="0" fontId="6" fillId="0" borderId="11" xfId="0" applyFont="1" applyFill="1" applyBorder="1" applyAlignment="1">
      <alignment horizontal="center" vertical="center" wrapText="1"/>
    </xf>
    <xf numFmtId="0" fontId="21" fillId="0" borderId="0" xfId="0" applyFont="1" applyFill="1" applyAlignment="1">
      <alignment horizontal="left" vertical="center"/>
    </xf>
    <xf numFmtId="0" fontId="23" fillId="0" borderId="7" xfId="0" applyNumberFormat="1" applyFont="1" applyBorder="1" applyAlignment="1">
      <alignment horizontal="center" vertical="center" wrapText="1"/>
    </xf>
    <xf numFmtId="0" fontId="23" fillId="3" borderId="7" xfId="0" applyFont="1" applyFill="1" applyBorder="1" applyAlignment="1">
      <alignment horizontal="center" vertical="center" wrapText="1"/>
    </xf>
    <xf numFmtId="0" fontId="23" fillId="0" borderId="7" xfId="0" applyFont="1" applyFill="1" applyBorder="1" applyAlignment="1">
      <alignment horizontal="center" vertical="center" wrapText="1"/>
    </xf>
    <xf numFmtId="167" fontId="23" fillId="0" borderId="7" xfId="0" applyNumberFormat="1" applyFont="1" applyFill="1" applyBorder="1" applyAlignment="1">
      <alignment horizontal="center" vertical="center" wrapText="1"/>
    </xf>
    <xf numFmtId="0" fontId="22" fillId="0" borderId="11" xfId="0" applyFont="1" applyFill="1" applyBorder="1" applyAlignment="1">
      <alignment horizontal="center" vertical="center" wrapText="1"/>
    </xf>
    <xf numFmtId="0" fontId="6" fillId="3" borderId="11" xfId="0" applyFont="1" applyFill="1" applyBorder="1" applyAlignment="1">
      <alignment horizontal="center" vertical="center" wrapText="1"/>
    </xf>
    <xf numFmtId="0" fontId="21" fillId="3" borderId="0" xfId="0" applyFont="1" applyFill="1" applyAlignment="1">
      <alignment horizontal="left" vertical="center"/>
    </xf>
    <xf numFmtId="0" fontId="22" fillId="3" borderId="0" xfId="0" applyFont="1" applyFill="1"/>
    <xf numFmtId="0" fontId="22" fillId="3" borderId="11" xfId="0" applyFont="1" applyFill="1" applyBorder="1" applyAlignment="1">
      <alignment horizontal="center" vertical="center" wrapText="1"/>
    </xf>
    <xf numFmtId="2" fontId="21" fillId="3" borderId="0" xfId="0" applyNumberFormat="1" applyFont="1" applyFill="1" applyAlignment="1">
      <alignment horizontal="left" vertical="center"/>
    </xf>
    <xf numFmtId="0" fontId="11" fillId="3" borderId="7" xfId="0" applyFont="1" applyFill="1" applyBorder="1" applyAlignment="1">
      <alignment horizontal="center" vertical="center" wrapText="1"/>
    </xf>
    <xf numFmtId="0" fontId="11" fillId="0" borderId="7" xfId="0" applyFont="1" applyFill="1" applyBorder="1" applyAlignment="1">
      <alignment horizontal="left" vertical="center" wrapText="1"/>
    </xf>
    <xf numFmtId="0" fontId="23" fillId="0" borderId="7" xfId="0" applyNumberFormat="1" applyFont="1" applyFill="1" applyBorder="1" applyAlignment="1">
      <alignment horizontal="center" vertical="center" wrapText="1"/>
    </xf>
    <xf numFmtId="0" fontId="23" fillId="0" borderId="7" xfId="0" applyFont="1" applyFill="1" applyBorder="1" applyAlignment="1">
      <alignment horizontal="right" vertical="center" wrapText="1"/>
    </xf>
    <xf numFmtId="4" fontId="11" fillId="0" borderId="27" xfId="0" applyNumberFormat="1" applyFont="1" applyFill="1" applyBorder="1" applyAlignment="1">
      <alignment horizontal="center" vertical="center" wrapText="1"/>
    </xf>
    <xf numFmtId="49" fontId="11" fillId="0" borderId="13" xfId="0" applyNumberFormat="1" applyFont="1" applyFill="1" applyBorder="1" applyAlignment="1">
      <alignment horizontal="center" vertical="center" wrapText="1"/>
    </xf>
    <xf numFmtId="0" fontId="11" fillId="0" borderId="9" xfId="0" applyFont="1" applyBorder="1" applyAlignment="1">
      <alignment horizontal="center" vertical="center" wrapText="1"/>
    </xf>
    <xf numFmtId="0" fontId="11" fillId="0" borderId="7" xfId="0" applyFont="1" applyBorder="1" applyAlignment="1">
      <alignment vertical="center" wrapText="1"/>
    </xf>
    <xf numFmtId="0" fontId="11" fillId="0" borderId="7" xfId="0" applyFont="1" applyBorder="1" applyAlignment="1">
      <alignment horizontal="center" vertical="center" wrapText="1"/>
    </xf>
    <xf numFmtId="4" fontId="11" fillId="0" borderId="10" xfId="1" applyNumberFormat="1" applyFont="1" applyBorder="1" applyAlignment="1">
      <alignment horizontal="center" vertical="center" wrapText="1"/>
    </xf>
    <xf numFmtId="4" fontId="11" fillId="0" borderId="5" xfId="1" applyNumberFormat="1" applyFont="1" applyBorder="1" applyAlignment="1">
      <alignment horizontal="center" vertical="center" wrapText="1"/>
    </xf>
    <xf numFmtId="4" fontId="11" fillId="0" borderId="7" xfId="1" applyNumberFormat="1" applyFont="1" applyBorder="1" applyAlignment="1">
      <alignment horizontal="center" vertical="center" wrapText="1"/>
    </xf>
    <xf numFmtId="4" fontId="11" fillId="0" borderId="10" xfId="1" applyNumberFormat="1" applyFont="1" applyBorder="1" applyAlignment="1">
      <alignment horizontal="center" vertical="center"/>
    </xf>
    <xf numFmtId="0" fontId="6" fillId="0" borderId="11" xfId="0" applyFont="1" applyBorder="1" applyAlignment="1">
      <alignment horizontal="center" vertical="center" wrapText="1"/>
    </xf>
    <xf numFmtId="0" fontId="5" fillId="7" borderId="0" xfId="0" applyFont="1" applyFill="1"/>
    <xf numFmtId="49" fontId="23" fillId="0" borderId="12" xfId="0" applyNumberFormat="1" applyFont="1" applyFill="1" applyBorder="1" applyAlignment="1">
      <alignment horizontal="center" vertical="center" wrapText="1"/>
    </xf>
    <xf numFmtId="2" fontId="23" fillId="0" borderId="7" xfId="0" applyNumberFormat="1" applyFont="1" applyBorder="1" applyAlignment="1">
      <alignment horizontal="right" vertical="center" wrapText="1"/>
    </xf>
    <xf numFmtId="2" fontId="23" fillId="0" borderId="7" xfId="0" applyNumberFormat="1" applyFont="1" applyBorder="1" applyAlignment="1">
      <alignment horizontal="center" vertical="center" wrapText="1"/>
    </xf>
    <xf numFmtId="0" fontId="23" fillId="0" borderId="7" xfId="0" applyFont="1" applyBorder="1" applyAlignment="1">
      <alignment horizontal="center" vertical="center" wrapText="1"/>
    </xf>
    <xf numFmtId="0" fontId="23" fillId="0" borderId="6" xfId="0" applyFont="1" applyBorder="1" applyAlignment="1">
      <alignment horizontal="center" vertical="center" wrapText="1"/>
    </xf>
    <xf numFmtId="4" fontId="23" fillId="0" borderId="27" xfId="0" applyNumberFormat="1" applyFont="1" applyFill="1" applyBorder="1" applyAlignment="1">
      <alignment horizontal="center" vertical="center" wrapText="1"/>
    </xf>
    <xf numFmtId="4" fontId="23" fillId="3" borderId="6" xfId="0" applyNumberFormat="1" applyFont="1" applyFill="1" applyBorder="1" applyAlignment="1">
      <alignment horizontal="center" vertical="center" wrapText="1"/>
    </xf>
    <xf numFmtId="4" fontId="23" fillId="3" borderId="10" xfId="0" applyNumberFormat="1" applyFont="1" applyFill="1" applyBorder="1"/>
    <xf numFmtId="4" fontId="23" fillId="3" borderId="5" xfId="0" applyNumberFormat="1" applyFont="1" applyFill="1" applyBorder="1"/>
    <xf numFmtId="4" fontId="23" fillId="3" borderId="7" xfId="0" applyNumberFormat="1" applyFont="1" applyFill="1" applyBorder="1"/>
    <xf numFmtId="0" fontId="22" fillId="0" borderId="14" xfId="0" applyFont="1" applyBorder="1" applyAlignment="1">
      <alignment horizontal="center" vertical="center" wrapText="1"/>
    </xf>
    <xf numFmtId="0" fontId="23" fillId="0" borderId="7" xfId="10" applyFont="1" applyFill="1" applyBorder="1" applyAlignment="1">
      <alignment horizontal="center" vertical="center" wrapText="1"/>
    </xf>
    <xf numFmtId="0" fontId="23" fillId="3" borderId="7" xfId="10" applyFont="1" applyFill="1" applyBorder="1" applyAlignment="1">
      <alignment horizontal="center" vertical="center" wrapText="1"/>
    </xf>
    <xf numFmtId="0" fontId="11" fillId="0" borderId="7" xfId="0" applyFont="1" applyFill="1" applyBorder="1" applyAlignment="1">
      <alignment vertical="center" wrapText="1"/>
    </xf>
    <xf numFmtId="0" fontId="11" fillId="3" borderId="7" xfId="0" applyFont="1" applyFill="1" applyBorder="1" applyAlignment="1">
      <alignment vertical="center" wrapText="1"/>
    </xf>
    <xf numFmtId="4" fontId="11" fillId="0" borderId="16" xfId="0" applyNumberFormat="1" applyFont="1" applyFill="1" applyBorder="1" applyAlignment="1">
      <alignment horizontal="center" vertical="center" wrapText="1"/>
    </xf>
    <xf numFmtId="0" fontId="14" fillId="0" borderId="0" xfId="0" applyFont="1" applyFill="1" applyBorder="1" applyAlignment="1">
      <alignment horizontal="left" vertical="center"/>
    </xf>
    <xf numFmtId="0" fontId="14" fillId="0" borderId="0" xfId="0" applyFont="1" applyFill="1" applyAlignment="1">
      <alignment horizontal="left" vertical="center" wrapText="1"/>
    </xf>
    <xf numFmtId="0" fontId="14" fillId="0" borderId="0" xfId="0" applyFont="1" applyAlignment="1">
      <alignment horizontal="left" vertical="center"/>
    </xf>
    <xf numFmtId="49" fontId="6" fillId="4" borderId="22" xfId="0" applyNumberFormat="1" applyFont="1" applyFill="1" applyBorder="1" applyAlignment="1">
      <alignment vertical="center"/>
    </xf>
    <xf numFmtId="0" fontId="5" fillId="4" borderId="23" xfId="0" applyFont="1" applyFill="1" applyBorder="1" applyAlignment="1">
      <alignment horizontal="center" vertical="center" wrapText="1"/>
    </xf>
    <xf numFmtId="0" fontId="12" fillId="4" borderId="23" xfId="0" applyFont="1" applyFill="1" applyBorder="1" applyAlignment="1">
      <alignment horizontal="right" vertical="center" wrapText="1" indent="1"/>
    </xf>
    <xf numFmtId="0" fontId="5" fillId="4" borderId="23" xfId="0" applyFont="1" applyFill="1" applyBorder="1" applyAlignment="1">
      <alignment horizontal="right" vertical="center" wrapText="1" indent="1"/>
    </xf>
    <xf numFmtId="0" fontId="6" fillId="4" borderId="23" xfId="0" applyFont="1" applyFill="1" applyBorder="1" applyAlignment="1">
      <alignment horizontal="center" vertical="center"/>
    </xf>
    <xf numFmtId="4" fontId="6" fillId="4" borderId="25" xfId="0" applyNumberFormat="1" applyFont="1" applyFill="1" applyBorder="1" applyAlignment="1">
      <alignment horizontal="center" vertical="center"/>
    </xf>
    <xf numFmtId="4" fontId="6" fillId="4" borderId="28" xfId="0" applyNumberFormat="1" applyFont="1" applyFill="1" applyBorder="1" applyAlignment="1">
      <alignment horizontal="center" vertical="center"/>
    </xf>
    <xf numFmtId="4" fontId="6" fillId="4" borderId="24" xfId="0" applyNumberFormat="1" applyFont="1" applyFill="1" applyBorder="1" applyAlignment="1">
      <alignment horizontal="center" vertical="center"/>
    </xf>
    <xf numFmtId="4" fontId="12" fillId="4" borderId="25" xfId="0" applyNumberFormat="1" applyFont="1" applyFill="1" applyBorder="1" applyAlignment="1">
      <alignment horizontal="center" vertical="center"/>
    </xf>
    <xf numFmtId="4" fontId="12" fillId="4" borderId="24" xfId="0" applyNumberFormat="1" applyFont="1" applyFill="1" applyBorder="1" applyAlignment="1">
      <alignment horizontal="center" vertical="center"/>
    </xf>
    <xf numFmtId="0" fontId="25" fillId="0" borderId="0" xfId="0" applyFont="1" applyFill="1"/>
    <xf numFmtId="0" fontId="25" fillId="0" borderId="0" xfId="0" applyFont="1"/>
    <xf numFmtId="0" fontId="6" fillId="0" borderId="9" xfId="0" applyFont="1" applyBorder="1" applyAlignment="1">
      <alignment horizontal="center" vertical="center" wrapText="1"/>
    </xf>
    <xf numFmtId="0" fontId="6" fillId="0" borderId="0" xfId="0" applyFont="1" applyBorder="1" applyAlignment="1">
      <alignment horizontal="center" vertical="center" wrapText="1"/>
    </xf>
    <xf numFmtId="4" fontId="11" fillId="0" borderId="5" xfId="0" applyNumberFormat="1" applyFont="1" applyFill="1" applyBorder="1" applyAlignment="1">
      <alignment horizontal="center" vertical="center" wrapText="1"/>
    </xf>
    <xf numFmtId="0" fontId="11" fillId="0" borderId="15" xfId="0" applyFont="1" applyFill="1" applyBorder="1" applyAlignment="1">
      <alignment vertical="center" wrapText="1"/>
    </xf>
    <xf numFmtId="0" fontId="11" fillId="0" borderId="15" xfId="0" applyFont="1" applyBorder="1" applyAlignment="1">
      <alignment horizontal="center" vertical="center" wrapText="1"/>
    </xf>
    <xf numFmtId="0" fontId="11" fillId="0" borderId="14" xfId="0" applyFont="1" applyBorder="1" applyAlignment="1">
      <alignment horizontal="center" vertical="center" wrapText="1"/>
    </xf>
    <xf numFmtId="0" fontId="26" fillId="0" borderId="0" xfId="0" applyFont="1" applyFill="1" applyAlignment="1">
      <alignment vertical="top"/>
    </xf>
    <xf numFmtId="0" fontId="26" fillId="0" borderId="0" xfId="0" applyFont="1" applyAlignment="1">
      <alignment vertical="top"/>
    </xf>
    <xf numFmtId="49" fontId="11" fillId="0" borderId="0" xfId="0" applyNumberFormat="1" applyFont="1" applyFill="1" applyAlignment="1">
      <alignment horizontal="center" vertical="center"/>
    </xf>
    <xf numFmtId="0" fontId="12" fillId="0" borderId="0" xfId="0" applyFont="1" applyFill="1" applyAlignment="1">
      <alignment horizontal="left" vertical="center" indent="1"/>
    </xf>
    <xf numFmtId="0" fontId="11" fillId="0" borderId="0" xfId="0" applyFont="1" applyFill="1" applyAlignment="1">
      <alignment horizontal="left" vertical="top" indent="1"/>
    </xf>
    <xf numFmtId="2" fontId="11" fillId="0" borderId="0" xfId="1" applyNumberFormat="1" applyFont="1" applyFill="1" applyAlignment="1">
      <alignment horizontal="left" vertical="top" indent="1"/>
    </xf>
    <xf numFmtId="164" fontId="11" fillId="0" borderId="0" xfId="1" applyFont="1" applyFill="1" applyAlignment="1">
      <alignment horizontal="left" vertical="top" indent="1"/>
    </xf>
    <xf numFmtId="4" fontId="11" fillId="0" borderId="0" xfId="0" applyNumberFormat="1" applyFont="1" applyFill="1" applyAlignment="1">
      <alignment horizontal="left" vertical="top" indent="1"/>
    </xf>
    <xf numFmtId="2" fontId="11" fillId="0" borderId="0" xfId="0" applyNumberFormat="1" applyFont="1" applyFill="1" applyAlignment="1">
      <alignment horizontal="left" vertical="top" wrapText="1" indent="1"/>
    </xf>
    <xf numFmtId="0" fontId="11" fillId="0" borderId="0" xfId="0" applyFont="1" applyFill="1" applyAlignment="1">
      <alignment vertical="top" wrapText="1"/>
    </xf>
    <xf numFmtId="0" fontId="25" fillId="0" borderId="0" xfId="0" applyFont="1" applyFill="1" applyBorder="1"/>
    <xf numFmtId="0" fontId="25" fillId="0" borderId="0" xfId="0" applyFont="1" applyBorder="1"/>
    <xf numFmtId="0" fontId="27" fillId="0" borderId="0" xfId="0" applyFont="1" applyFill="1"/>
    <xf numFmtId="0" fontId="27" fillId="0" borderId="0" xfId="0" applyFont="1" applyFill="1" applyAlignment="1">
      <alignment vertical="center" wrapText="1"/>
    </xf>
    <xf numFmtId="0" fontId="6" fillId="0" borderId="0" xfId="0" applyFont="1" applyAlignment="1">
      <alignment horizontal="center" vertical="center"/>
    </xf>
    <xf numFmtId="0" fontId="3" fillId="0" borderId="0" xfId="0" applyFont="1" applyFill="1" applyAlignment="1">
      <alignment vertical="center"/>
    </xf>
    <xf numFmtId="0" fontId="3" fillId="0" borderId="0" xfId="0" applyFont="1"/>
    <xf numFmtId="0" fontId="13" fillId="0" borderId="0" xfId="0" applyFont="1" applyAlignment="1">
      <alignment horizontal="center" vertical="center"/>
    </xf>
    <xf numFmtId="0" fontId="6" fillId="0" borderId="0" xfId="0" applyFont="1" applyAlignment="1">
      <alignment vertical="center"/>
    </xf>
    <xf numFmtId="0" fontId="6" fillId="0" borderId="0" xfId="0" applyFont="1" applyAlignment="1">
      <alignment horizontal="center" vertical="center" wrapText="1"/>
    </xf>
    <xf numFmtId="0" fontId="13" fillId="0" borderId="0" xfId="0" applyFont="1" applyAlignment="1">
      <alignment horizontal="center" vertical="center" wrapText="1"/>
    </xf>
    <xf numFmtId="0" fontId="13" fillId="0" borderId="0" xfId="0" applyFont="1" applyAlignment="1">
      <alignment vertical="top" wrapText="1"/>
    </xf>
    <xf numFmtId="0" fontId="11" fillId="0" borderId="0" xfId="0" applyFont="1" applyAlignment="1">
      <alignment horizontal="right" vertical="top"/>
    </xf>
    <xf numFmtId="0" fontId="25" fillId="0" borderId="0" xfId="0" applyFont="1" applyFill="1" applyAlignment="1">
      <alignment wrapText="1"/>
    </xf>
    <xf numFmtId="0" fontId="25" fillId="0" borderId="0" xfId="0" applyFont="1" applyAlignment="1">
      <alignment wrapText="1"/>
    </xf>
    <xf numFmtId="49" fontId="11" fillId="0" borderId="0" xfId="0" applyNumberFormat="1" applyFont="1" applyAlignment="1">
      <alignment horizontal="left" vertical="top" wrapText="1" indent="1"/>
    </xf>
    <xf numFmtId="0" fontId="25" fillId="0" borderId="0" xfId="0" applyFont="1" applyFill="1" applyAlignment="1">
      <alignment vertical="center"/>
    </xf>
    <xf numFmtId="0" fontId="25" fillId="0" borderId="0" xfId="0" applyFont="1" applyAlignment="1">
      <alignment vertical="center"/>
    </xf>
    <xf numFmtId="49" fontId="11" fillId="0" borderId="5" xfId="0" applyNumberFormat="1" applyFont="1" applyBorder="1" applyAlignment="1">
      <alignment horizontal="center" vertical="center"/>
    </xf>
    <xf numFmtId="0" fontId="11" fillId="0" borderId="0" xfId="0" applyFont="1" applyAlignment="1">
      <alignment horizontal="left"/>
    </xf>
    <xf numFmtId="49" fontId="6" fillId="0" borderId="0" xfId="0" applyNumberFormat="1" applyFont="1" applyFill="1" applyAlignment="1">
      <alignment horizontal="left" vertical="center"/>
    </xf>
    <xf numFmtId="0" fontId="6" fillId="0" borderId="0" xfId="0" applyNumberFormat="1" applyFont="1" applyFill="1" applyAlignment="1">
      <alignment horizontal="left" vertical="center"/>
    </xf>
    <xf numFmtId="0" fontId="17" fillId="0" borderId="0" xfId="0" applyFont="1" applyAlignment="1">
      <alignment horizontal="left" vertical="center"/>
    </xf>
    <xf numFmtId="0" fontId="6" fillId="0" borderId="0" xfId="0" applyFont="1" applyFill="1" applyAlignment="1">
      <alignment horizontal="left" vertical="center"/>
    </xf>
    <xf numFmtId="0" fontId="17" fillId="0" borderId="0" xfId="0" applyFont="1" applyAlignment="1">
      <alignment vertical="top"/>
    </xf>
    <xf numFmtId="165" fontId="3" fillId="0" borderId="0" xfId="6" applyFont="1" applyFill="1" applyBorder="1" applyAlignment="1" applyProtection="1"/>
    <xf numFmtId="4" fontId="19" fillId="0" borderId="0" xfId="6" applyNumberFormat="1" applyFont="1" applyFill="1" applyBorder="1" applyAlignment="1" applyProtection="1"/>
    <xf numFmtId="0" fontId="3" fillId="0" borderId="0" xfId="0" applyFont="1" applyFill="1" applyAlignment="1">
      <alignment horizontal="left"/>
    </xf>
    <xf numFmtId="1" fontId="6" fillId="0" borderId="0" xfId="0" applyNumberFormat="1" applyFont="1" applyFill="1" applyAlignment="1">
      <alignment horizontal="right" vertical="top" wrapText="1"/>
    </xf>
    <xf numFmtId="166" fontId="6" fillId="0" borderId="0" xfId="0" applyNumberFormat="1" applyFont="1" applyAlignment="1">
      <alignment horizontal="center" vertical="center" wrapText="1"/>
    </xf>
    <xf numFmtId="0" fontId="3" fillId="0" borderId="0" xfId="0" applyFont="1" applyAlignment="1">
      <alignment horizontal="center" vertical="center" wrapText="1"/>
    </xf>
    <xf numFmtId="0" fontId="6" fillId="0" borderId="0" xfId="0" applyFont="1" applyAlignment="1">
      <alignment horizontal="left"/>
    </xf>
    <xf numFmtId="0" fontId="17" fillId="0" borderId="0" xfId="0" applyFont="1" applyAlignment="1">
      <alignment vertical="center"/>
    </xf>
    <xf numFmtId="2" fontId="6" fillId="0" borderId="0" xfId="0" applyNumberFormat="1" applyFont="1" applyAlignment="1">
      <alignment horizontal="left"/>
    </xf>
    <xf numFmtId="0" fontId="13" fillId="0" borderId="0" xfId="0" applyNumberFormat="1" applyFont="1" applyAlignment="1">
      <alignment horizontal="left" vertical="center"/>
    </xf>
    <xf numFmtId="0" fontId="11" fillId="0" borderId="0" xfId="8" applyFont="1" applyAlignment="1"/>
    <xf numFmtId="49" fontId="6" fillId="2" borderId="7" xfId="0" applyNumberFormat="1" applyFont="1" applyFill="1" applyBorder="1" applyAlignment="1">
      <alignment horizontal="center" vertical="center" wrapText="1"/>
    </xf>
    <xf numFmtId="49" fontId="3" fillId="0" borderId="0" xfId="0" applyNumberFormat="1" applyFont="1" applyFill="1" applyAlignment="1">
      <alignment horizontal="center" vertical="center"/>
    </xf>
    <xf numFmtId="49" fontId="11" fillId="0" borderId="17" xfId="0" applyNumberFormat="1" applyFont="1" applyFill="1" applyBorder="1" applyAlignment="1">
      <alignment horizontal="center" vertical="center" wrapText="1"/>
    </xf>
    <xf numFmtId="0" fontId="11" fillId="0" borderId="29" xfId="0" applyFont="1" applyFill="1" applyBorder="1" applyAlignment="1">
      <alignment horizontal="center" vertical="center" wrapText="1"/>
    </xf>
    <xf numFmtId="0" fontId="11" fillId="8" borderId="5" xfId="0" applyNumberFormat="1" applyFont="1" applyFill="1" applyBorder="1" applyAlignment="1">
      <alignment horizontal="center" vertical="center"/>
    </xf>
    <xf numFmtId="0" fontId="5" fillId="0" borderId="0" xfId="0" applyFont="1"/>
    <xf numFmtId="166" fontId="28" fillId="0" borderId="0" xfId="0" applyNumberFormat="1" applyFont="1" applyFill="1" applyAlignment="1">
      <alignment vertical="center" wrapText="1"/>
    </xf>
    <xf numFmtId="4" fontId="11" fillId="5" borderId="7" xfId="0" applyNumberFormat="1" applyFont="1" applyFill="1" applyBorder="1" applyAlignment="1">
      <alignment horizontal="center" vertical="center" wrapText="1"/>
    </xf>
    <xf numFmtId="4" fontId="11" fillId="0" borderId="10" xfId="0" applyNumberFormat="1" applyFont="1" applyFill="1" applyBorder="1" applyAlignment="1">
      <alignment horizontal="center" vertical="center" wrapText="1"/>
    </xf>
    <xf numFmtId="4" fontId="11" fillId="0" borderId="5" xfId="0" applyNumberFormat="1" applyFont="1" applyBorder="1" applyAlignment="1">
      <alignment horizontal="center" vertical="center" wrapText="1"/>
    </xf>
    <xf numFmtId="4" fontId="11" fillId="0" borderId="7" xfId="0" applyNumberFormat="1" applyFont="1" applyBorder="1" applyAlignment="1">
      <alignment horizontal="center" vertical="center" wrapText="1"/>
    </xf>
    <xf numFmtId="4" fontId="23" fillId="0" borderId="16" xfId="0" applyNumberFormat="1" applyFont="1" applyFill="1" applyBorder="1" applyAlignment="1">
      <alignment horizontal="center" vertical="center" wrapText="1"/>
    </xf>
    <xf numFmtId="4" fontId="23" fillId="5" borderId="5" xfId="0" applyNumberFormat="1" applyFont="1" applyFill="1" applyBorder="1" applyAlignment="1">
      <alignment horizontal="center" vertical="center" wrapText="1"/>
    </xf>
    <xf numFmtId="4" fontId="23" fillId="0" borderId="7" xfId="0" applyNumberFormat="1" applyFont="1" applyFill="1" applyBorder="1" applyAlignment="1">
      <alignment horizontal="center" vertical="center" wrapText="1"/>
    </xf>
    <xf numFmtId="4" fontId="23" fillId="0" borderId="10" xfId="0" applyNumberFormat="1" applyFont="1" applyFill="1" applyBorder="1" applyAlignment="1">
      <alignment horizontal="center" vertical="center" wrapText="1"/>
    </xf>
    <xf numFmtId="4" fontId="23" fillId="0" borderId="5" xfId="0" applyNumberFormat="1" applyFont="1" applyFill="1" applyBorder="1" applyAlignment="1">
      <alignment horizontal="center" vertical="center" wrapText="1"/>
    </xf>
    <xf numFmtId="4" fontId="11" fillId="5" borderId="6" xfId="0" applyNumberFormat="1" applyFont="1" applyFill="1" applyBorder="1" applyAlignment="1">
      <alignment horizontal="center" vertical="center" wrapText="1"/>
    </xf>
    <xf numFmtId="4" fontId="11" fillId="5" borderId="13" xfId="0" applyNumberFormat="1" applyFont="1" applyFill="1" applyBorder="1" applyAlignment="1">
      <alignment horizontal="center" vertical="center" wrapText="1"/>
    </xf>
    <xf numFmtId="4" fontId="11" fillId="0" borderId="8" xfId="0" applyNumberFormat="1" applyFont="1" applyFill="1" applyBorder="1" applyAlignment="1">
      <alignment horizontal="center" vertical="center" wrapText="1"/>
    </xf>
    <xf numFmtId="4" fontId="11" fillId="0" borderId="13" xfId="0" applyNumberFormat="1" applyFont="1" applyBorder="1" applyAlignment="1">
      <alignment horizontal="center" vertical="center" wrapText="1"/>
    </xf>
    <xf numFmtId="4" fontId="11" fillId="0" borderId="6" xfId="0" applyNumberFormat="1" applyFont="1" applyBorder="1" applyAlignment="1">
      <alignment horizontal="center" vertical="center" wrapText="1"/>
    </xf>
    <xf numFmtId="2" fontId="11" fillId="0" borderId="10" xfId="0" applyNumberFormat="1" applyFont="1" applyFill="1" applyBorder="1" applyAlignment="1">
      <alignment horizontal="center" vertical="center" wrapText="1"/>
    </xf>
    <xf numFmtId="2" fontId="11" fillId="0" borderId="5" xfId="0" applyNumberFormat="1" applyFont="1" applyFill="1" applyBorder="1" applyAlignment="1">
      <alignment horizontal="center" vertical="center" wrapText="1"/>
    </xf>
    <xf numFmtId="2" fontId="11" fillId="5" borderId="7" xfId="0" applyNumberFormat="1" applyFont="1" applyFill="1" applyBorder="1" applyAlignment="1">
      <alignment horizontal="center" vertical="center" wrapText="1"/>
    </xf>
    <xf numFmtId="2" fontId="11" fillId="0" borderId="5" xfId="0" applyNumberFormat="1" applyFont="1" applyBorder="1" applyAlignment="1">
      <alignment horizontal="center" vertical="center" wrapText="1"/>
    </xf>
    <xf numFmtId="0" fontId="22" fillId="0" borderId="0" xfId="0" applyFont="1" applyAlignment="1"/>
    <xf numFmtId="2" fontId="23" fillId="0" borderId="7" xfId="0" applyNumberFormat="1" applyFont="1" applyFill="1" applyBorder="1" applyAlignment="1">
      <alignment horizontal="center" vertical="center" wrapText="1"/>
    </xf>
    <xf numFmtId="2" fontId="23" fillId="0" borderId="10" xfId="0" applyNumberFormat="1" applyFont="1" applyFill="1" applyBorder="1" applyAlignment="1">
      <alignment horizontal="center" vertical="center" wrapText="1"/>
    </xf>
    <xf numFmtId="2" fontId="23" fillId="5" borderId="5" xfId="0" applyNumberFormat="1" applyFont="1" applyFill="1" applyBorder="1" applyAlignment="1">
      <alignment horizontal="center" vertical="center" wrapText="1"/>
    </xf>
    <xf numFmtId="2" fontId="23" fillId="0" borderId="5" xfId="0" applyNumberFormat="1" applyFont="1" applyFill="1" applyBorder="1" applyAlignment="1">
      <alignment horizontal="center" vertical="center" wrapText="1"/>
    </xf>
    <xf numFmtId="0" fontId="23" fillId="0" borderId="29" xfId="0" applyFont="1" applyFill="1" applyBorder="1" applyAlignment="1">
      <alignment horizontal="center" vertical="center" wrapText="1"/>
    </xf>
    <xf numFmtId="49" fontId="11" fillId="0" borderId="17" xfId="0" applyNumberFormat="1" applyFont="1" applyBorder="1" applyAlignment="1">
      <alignment horizontal="center" vertical="center" wrapText="1"/>
    </xf>
    <xf numFmtId="0" fontId="11" fillId="0" borderId="19" xfId="0" applyNumberFormat="1" applyFont="1" applyBorder="1" applyAlignment="1">
      <alignment horizontal="center" vertical="center" wrapText="1"/>
    </xf>
    <xf numFmtId="0" fontId="11" fillId="0" borderId="15" xfId="0" applyNumberFormat="1" applyFont="1" applyBorder="1" applyAlignment="1">
      <alignment horizontal="center" vertical="center" wrapText="1"/>
    </xf>
    <xf numFmtId="0" fontId="11" fillId="3" borderId="15" xfId="0" applyNumberFormat="1" applyFont="1" applyFill="1" applyBorder="1" applyAlignment="1">
      <alignment horizontal="center" vertical="center" wrapText="1"/>
    </xf>
    <xf numFmtId="0" fontId="11" fillId="0" borderId="18" xfId="0" applyNumberFormat="1" applyFont="1" applyBorder="1" applyAlignment="1">
      <alignment horizontal="center" vertical="center" wrapText="1"/>
    </xf>
    <xf numFmtId="0" fontId="11" fillId="0" borderId="15" xfId="3" applyNumberFormat="1" applyFont="1" applyBorder="1" applyAlignment="1">
      <alignment horizontal="center" vertical="center" wrapText="1"/>
    </xf>
    <xf numFmtId="0" fontId="11" fillId="0" borderId="18" xfId="3" applyNumberFormat="1" applyFont="1" applyBorder="1" applyAlignment="1">
      <alignment horizontal="center" vertical="center" wrapText="1"/>
    </xf>
    <xf numFmtId="0" fontId="3" fillId="0" borderId="7" xfId="0" applyFont="1" applyBorder="1" applyAlignment="1">
      <alignment horizontal="center" vertical="center" wrapText="1"/>
    </xf>
    <xf numFmtId="2" fontId="3" fillId="0" borderId="7" xfId="0" applyNumberFormat="1" applyFont="1" applyBorder="1" applyAlignment="1">
      <alignment horizontal="center" vertical="center" wrapText="1"/>
    </xf>
    <xf numFmtId="49" fontId="9" fillId="0" borderId="7" xfId="0" applyNumberFormat="1" applyFont="1" applyBorder="1" applyAlignment="1">
      <alignment horizontal="center" vertical="center" wrapText="1"/>
    </xf>
    <xf numFmtId="49" fontId="9" fillId="0" borderId="0" xfId="0" applyNumberFormat="1" applyFont="1" applyBorder="1" applyAlignment="1">
      <alignment horizontal="center" vertical="center" wrapText="1"/>
    </xf>
    <xf numFmtId="49" fontId="9" fillId="0" borderId="0" xfId="0" applyNumberFormat="1" applyFont="1" applyFill="1" applyBorder="1" applyAlignment="1">
      <alignment horizontal="center" vertical="center" wrapText="1"/>
    </xf>
    <xf numFmtId="0" fontId="3" fillId="0" borderId="0" xfId="0" applyFont="1" applyFill="1" applyBorder="1" applyAlignment="1">
      <alignment horizontal="center" vertical="center" wrapText="1"/>
    </xf>
    <xf numFmtId="0" fontId="3" fillId="0" borderId="7" xfId="0" applyFont="1" applyFill="1" applyBorder="1" applyAlignment="1">
      <alignment horizontal="center" vertical="center" wrapText="1"/>
    </xf>
    <xf numFmtId="49" fontId="3" fillId="0" borderId="7" xfId="0" applyNumberFormat="1" applyFont="1" applyFill="1" applyBorder="1" applyAlignment="1">
      <alignment horizontal="center" vertical="center" wrapText="1"/>
    </xf>
    <xf numFmtId="0" fontId="29" fillId="9" borderId="7" xfId="0" applyFont="1" applyFill="1" applyBorder="1" applyAlignment="1">
      <alignment horizontal="center" vertical="center"/>
    </xf>
    <xf numFmtId="0" fontId="30" fillId="0" borderId="0" xfId="0" applyFont="1" applyAlignment="1">
      <alignment horizontal="center"/>
    </xf>
    <xf numFmtId="0" fontId="31" fillId="0" borderId="0" xfId="0" applyFont="1"/>
    <xf numFmtId="2" fontId="3" fillId="3" borderId="7" xfId="0" applyNumberFormat="1" applyFont="1" applyFill="1" applyBorder="1" applyAlignment="1">
      <alignment horizontal="center" vertical="center" wrapText="1"/>
    </xf>
    <xf numFmtId="2" fontId="3" fillId="0" borderId="7" xfId="0" applyNumberFormat="1" applyFont="1" applyBorder="1" applyAlignment="1">
      <alignment horizontal="center" vertical="center"/>
    </xf>
    <xf numFmtId="2" fontId="3" fillId="0" borderId="7" xfId="0" applyNumberFormat="1" applyFont="1" applyFill="1" applyBorder="1" applyAlignment="1">
      <alignment horizontal="center" vertical="center"/>
    </xf>
    <xf numFmtId="2" fontId="3" fillId="0" borderId="7" xfId="0" applyNumberFormat="1" applyFont="1" applyBorder="1" applyAlignment="1">
      <alignment horizontal="center" wrapText="1"/>
    </xf>
    <xf numFmtId="2" fontId="29" fillId="0" borderId="0" xfId="0" applyNumberFormat="1" applyFont="1"/>
    <xf numFmtId="2" fontId="9" fillId="0" borderId="0" xfId="0" applyNumberFormat="1" applyFont="1" applyFill="1" applyBorder="1" applyAlignment="1">
      <alignment horizontal="center" vertical="center" wrapText="1"/>
    </xf>
    <xf numFmtId="2" fontId="3" fillId="0" borderId="0" xfId="0" applyNumberFormat="1" applyFont="1" applyFill="1" applyBorder="1" applyAlignment="1">
      <alignment horizontal="center" vertical="center" wrapText="1"/>
    </xf>
    <xf numFmtId="2" fontId="3" fillId="0" borderId="7" xfId="0" applyNumberFormat="1" applyFont="1" applyFill="1" applyBorder="1" applyAlignment="1">
      <alignment horizontal="center" wrapText="1"/>
    </xf>
    <xf numFmtId="2" fontId="29" fillId="9" borderId="7" xfId="0" applyNumberFormat="1" applyFont="1" applyFill="1" applyBorder="1" applyAlignment="1">
      <alignment horizontal="center" vertical="center"/>
    </xf>
    <xf numFmtId="0" fontId="29" fillId="0" borderId="0" xfId="0" applyFont="1"/>
    <xf numFmtId="0" fontId="29" fillId="0" borderId="0" xfId="0" applyFont="1" applyFill="1" applyBorder="1"/>
    <xf numFmtId="0" fontId="32" fillId="0" borderId="0" xfId="0" applyFont="1" applyFill="1" applyBorder="1"/>
    <xf numFmtId="0" fontId="29" fillId="0" borderId="0" xfId="0" applyFont="1" applyFill="1" applyBorder="1" applyAlignment="1">
      <alignment horizontal="center" vertical="center"/>
    </xf>
    <xf numFmtId="4" fontId="29" fillId="0" borderId="0" xfId="0" applyNumberFormat="1" applyFont="1"/>
    <xf numFmtId="0" fontId="31" fillId="0" borderId="0" xfId="0" applyFont="1" applyAlignment="1">
      <alignment horizontal="center" vertical="center"/>
    </xf>
    <xf numFmtId="0" fontId="31" fillId="0" borderId="0" xfId="0" applyFont="1" applyFill="1"/>
    <xf numFmtId="2" fontId="31" fillId="0" borderId="0" xfId="0" applyNumberFormat="1" applyFont="1" applyFill="1"/>
    <xf numFmtId="2" fontId="3" fillId="0" borderId="0" xfId="0" applyNumberFormat="1" applyFont="1" applyFill="1" applyBorder="1" applyAlignment="1">
      <alignment horizontal="left" vertical="center"/>
    </xf>
    <xf numFmtId="0" fontId="31" fillId="0" borderId="0" xfId="0" applyFont="1" applyFill="1" applyBorder="1"/>
    <xf numFmtId="0" fontId="32" fillId="0" borderId="0" xfId="0" applyFont="1"/>
    <xf numFmtId="0" fontId="29" fillId="3" borderId="7" xfId="0" applyFont="1" applyFill="1" applyBorder="1" applyAlignment="1">
      <alignment horizontal="center"/>
    </xf>
    <xf numFmtId="2" fontId="33" fillId="3" borderId="7" xfId="0" applyNumberFormat="1" applyFont="1" applyFill="1" applyBorder="1" applyAlignment="1">
      <alignment horizontal="center"/>
    </xf>
    <xf numFmtId="2" fontId="29" fillId="3" borderId="7" xfId="0" applyNumberFormat="1" applyFont="1" applyFill="1" applyBorder="1"/>
    <xf numFmtId="0" fontId="29" fillId="3" borderId="7" xfId="0" applyFont="1" applyFill="1" applyBorder="1"/>
    <xf numFmtId="4" fontId="34" fillId="10" borderId="7" xfId="0" applyNumberFormat="1" applyFont="1" applyFill="1" applyBorder="1" applyAlignment="1">
      <alignment horizontal="center" vertical="center"/>
    </xf>
    <xf numFmtId="4" fontId="34" fillId="3" borderId="7" xfId="0" applyNumberFormat="1" applyFont="1" applyFill="1" applyBorder="1" applyAlignment="1">
      <alignment horizontal="center" vertical="center"/>
    </xf>
    <xf numFmtId="0" fontId="29" fillId="0" borderId="7" xfId="0" applyFont="1" applyBorder="1"/>
    <xf numFmtId="0" fontId="0" fillId="0" borderId="0" xfId="0" applyAlignment="1">
      <alignment horizontal="center" vertical="center"/>
    </xf>
    <xf numFmtId="4" fontId="35" fillId="0" borderId="0" xfId="0" applyNumberFormat="1" applyFont="1" applyAlignment="1">
      <alignment horizontal="center"/>
    </xf>
    <xf numFmtId="4" fontId="33" fillId="0" borderId="0" xfId="0" applyNumberFormat="1" applyFont="1" applyAlignment="1">
      <alignment horizontal="center"/>
    </xf>
    <xf numFmtId="2" fontId="32" fillId="0" borderId="0" xfId="0" applyNumberFormat="1" applyFont="1"/>
    <xf numFmtId="4" fontId="32" fillId="0" borderId="0" xfId="0" applyNumberFormat="1" applyFont="1" applyAlignment="1">
      <alignment horizontal="center"/>
    </xf>
    <xf numFmtId="4" fontId="36" fillId="0" borderId="0" xfId="0" applyNumberFormat="1" applyFont="1" applyAlignment="1">
      <alignment horizontal="center"/>
    </xf>
    <xf numFmtId="4" fontId="37" fillId="0" borderId="0" xfId="0" applyNumberFormat="1" applyFont="1" applyAlignment="1">
      <alignment horizontal="center"/>
    </xf>
    <xf numFmtId="4" fontId="32" fillId="0" borderId="0" xfId="0" applyNumberFormat="1" applyFont="1"/>
    <xf numFmtId="4" fontId="38" fillId="10" borderId="7" xfId="0" applyNumberFormat="1" applyFont="1" applyFill="1" applyBorder="1" applyAlignment="1">
      <alignment horizontal="center" vertical="center"/>
    </xf>
    <xf numFmtId="4" fontId="39" fillId="0" borderId="0" xfId="0" applyNumberFormat="1" applyFont="1" applyAlignment="1">
      <alignment horizontal="center"/>
    </xf>
    <xf numFmtId="0" fontId="0" fillId="0" borderId="0" xfId="0" applyFill="1" applyBorder="1" applyAlignment="1">
      <alignment horizontal="center"/>
    </xf>
    <xf numFmtId="0" fontId="0" fillId="0" borderId="0" xfId="0" applyFill="1" applyBorder="1" applyAlignment="1">
      <alignment horizontal="center" vertical="center"/>
    </xf>
    <xf numFmtId="0" fontId="0" fillId="0" borderId="0" xfId="0" applyFill="1" applyBorder="1"/>
    <xf numFmtId="0" fontId="23" fillId="0" borderId="0" xfId="0" applyFont="1" applyFill="1" applyBorder="1" applyAlignment="1">
      <alignment vertical="center" wrapText="1"/>
    </xf>
    <xf numFmtId="2" fontId="29" fillId="0" borderId="0" xfId="0" applyNumberFormat="1" applyFont="1" applyFill="1" applyBorder="1" applyAlignment="1">
      <alignment horizontal="center"/>
    </xf>
    <xf numFmtId="0" fontId="29" fillId="0" borderId="0" xfId="0" applyFont="1" applyFill="1" applyBorder="1" applyAlignment="1">
      <alignment horizontal="center"/>
    </xf>
    <xf numFmtId="2" fontId="0" fillId="0" borderId="0" xfId="0" applyNumberFormat="1" applyFill="1" applyBorder="1" applyAlignment="1">
      <alignment horizontal="center"/>
    </xf>
    <xf numFmtId="4" fontId="29" fillId="0" borderId="0" xfId="0" applyNumberFormat="1" applyFont="1" applyFill="1" applyBorder="1" applyAlignment="1">
      <alignment horizontal="center"/>
    </xf>
    <xf numFmtId="0" fontId="40" fillId="3" borderId="7" xfId="0" applyFont="1" applyFill="1" applyBorder="1" applyAlignment="1">
      <alignment horizontal="center" vertical="center" wrapText="1"/>
    </xf>
    <xf numFmtId="49" fontId="11" fillId="0" borderId="7" xfId="0" applyNumberFormat="1" applyFont="1" applyBorder="1" applyAlignment="1">
      <alignment horizontal="center" vertical="center" wrapText="1"/>
    </xf>
    <xf numFmtId="0" fontId="11" fillId="0" borderId="7" xfId="0" applyFont="1" applyBorder="1" applyAlignment="1">
      <alignment horizontal="left" vertical="center" wrapText="1"/>
    </xf>
    <xf numFmtId="4" fontId="11" fillId="0" borderId="16" xfId="5" applyNumberFormat="1" applyFont="1" applyFill="1" applyBorder="1" applyAlignment="1">
      <alignment horizontal="center" vertical="center" wrapText="1"/>
    </xf>
    <xf numFmtId="4" fontId="11" fillId="3" borderId="10" xfId="0" quotePrefix="1" applyNumberFormat="1" applyFont="1" applyFill="1" applyBorder="1" applyAlignment="1">
      <alignment horizontal="center" vertical="center" wrapText="1"/>
    </xf>
    <xf numFmtId="4" fontId="11" fillId="3" borderId="7" xfId="0" quotePrefix="1" applyNumberFormat="1" applyFont="1" applyFill="1" applyBorder="1" applyAlignment="1">
      <alignment horizontal="center" vertical="center" wrapText="1"/>
    </xf>
    <xf numFmtId="4" fontId="11" fillId="3" borderId="14" xfId="0" applyNumberFormat="1" applyFont="1" applyFill="1" applyBorder="1" applyAlignment="1">
      <alignment horizontal="center" vertical="center" wrapText="1"/>
    </xf>
    <xf numFmtId="49" fontId="3" fillId="3" borderId="9" xfId="5" applyNumberFormat="1" applyFont="1" applyFill="1" applyBorder="1" applyAlignment="1">
      <alignment horizontal="center" vertical="center" wrapText="1"/>
    </xf>
    <xf numFmtId="0" fontId="11" fillId="0" borderId="7" xfId="5" applyFont="1" applyFill="1" applyBorder="1" applyAlignment="1">
      <alignment horizontal="left" vertical="center" wrapText="1"/>
    </xf>
    <xf numFmtId="0" fontId="11" fillId="0" borderId="7" xfId="5" applyFont="1" applyBorder="1" applyAlignment="1">
      <alignment horizontal="left" vertical="center" wrapText="1"/>
    </xf>
    <xf numFmtId="0" fontId="11" fillId="3" borderId="7" xfId="5" applyFont="1" applyFill="1" applyBorder="1" applyAlignment="1">
      <alignment horizontal="center" vertical="center" wrapText="1"/>
    </xf>
    <xf numFmtId="4" fontId="11" fillId="0" borderId="5" xfId="5" applyNumberFormat="1" applyFont="1" applyFill="1" applyBorder="1" applyAlignment="1">
      <alignment horizontal="center" vertical="center" wrapText="1"/>
    </xf>
    <xf numFmtId="4" fontId="11" fillId="0" borderId="10" xfId="5" applyNumberFormat="1" applyFont="1" applyFill="1" applyBorder="1" applyAlignment="1">
      <alignment horizontal="center" vertical="center" wrapText="1"/>
    </xf>
    <xf numFmtId="4" fontId="11" fillId="0" borderId="7" xfId="5" applyNumberFormat="1" applyFont="1" applyFill="1" applyBorder="1" applyAlignment="1">
      <alignment horizontal="center" vertical="center" wrapText="1"/>
    </xf>
    <xf numFmtId="4" fontId="11" fillId="0" borderId="13" xfId="5" applyNumberFormat="1" applyFont="1" applyFill="1" applyBorder="1" applyAlignment="1">
      <alignment horizontal="center" vertical="center" wrapText="1"/>
    </xf>
    <xf numFmtId="2" fontId="11" fillId="3" borderId="16" xfId="0" applyNumberFormat="1" applyFont="1" applyFill="1" applyBorder="1" applyAlignment="1">
      <alignment horizontal="center" vertical="center"/>
    </xf>
    <xf numFmtId="0" fontId="6" fillId="0" borderId="7" xfId="0" applyFont="1" applyBorder="1"/>
    <xf numFmtId="0" fontId="6" fillId="0" borderId="0" xfId="0" applyFont="1" applyBorder="1" applyAlignment="1">
      <alignment horizontal="center" vertical="center"/>
    </xf>
    <xf numFmtId="0" fontId="6" fillId="0" borderId="0" xfId="0" applyFont="1" applyBorder="1"/>
    <xf numFmtId="0" fontId="11" fillId="0" borderId="17" xfId="3" applyNumberFormat="1" applyFont="1" applyBorder="1" applyAlignment="1">
      <alignment horizontal="center" vertical="center" wrapText="1"/>
    </xf>
    <xf numFmtId="0" fontId="12" fillId="11" borderId="7" xfId="0" applyFont="1" applyFill="1" applyBorder="1" applyAlignment="1">
      <alignment horizontal="center" vertical="center" wrapText="1"/>
    </xf>
    <xf numFmtId="0" fontId="11" fillId="11" borderId="7" xfId="0" applyFont="1" applyFill="1" applyBorder="1" applyAlignment="1">
      <alignment horizontal="center" vertical="center" wrapText="1"/>
    </xf>
    <xf numFmtId="0" fontId="12" fillId="11" borderId="7" xfId="0" applyFont="1" applyFill="1" applyBorder="1" applyAlignment="1">
      <alignment horizontal="left" vertical="center" wrapText="1"/>
    </xf>
    <xf numFmtId="4" fontId="12" fillId="11" borderId="7" xfId="0" applyNumberFormat="1" applyFont="1" applyFill="1" applyBorder="1" applyAlignment="1">
      <alignment horizontal="center" vertical="center" wrapText="1"/>
    </xf>
    <xf numFmtId="0" fontId="11" fillId="8" borderId="7" xfId="0" applyFont="1" applyFill="1" applyBorder="1" applyAlignment="1">
      <alignment horizontal="center" vertical="center"/>
    </xf>
    <xf numFmtId="0" fontId="12" fillId="8" borderId="7" xfId="0" applyFont="1" applyFill="1" applyBorder="1" applyAlignment="1">
      <alignment horizontal="center" vertical="center"/>
    </xf>
    <xf numFmtId="0" fontId="11" fillId="3" borderId="19" xfId="0" applyNumberFormat="1" applyFont="1" applyFill="1" applyBorder="1" applyAlignment="1">
      <alignment horizontal="center" vertical="center" wrapText="1"/>
    </xf>
    <xf numFmtId="0" fontId="11" fillId="11" borderId="9" xfId="0" applyFont="1" applyFill="1" applyBorder="1" applyAlignment="1">
      <alignment horizontal="center" vertical="center" wrapText="1"/>
    </xf>
    <xf numFmtId="4" fontId="12" fillId="8" borderId="9" xfId="0" applyNumberFormat="1" applyFont="1" applyFill="1" applyBorder="1" applyAlignment="1">
      <alignment horizontal="center" vertical="center" wrapText="1"/>
    </xf>
    <xf numFmtId="0" fontId="11" fillId="11" borderId="10" xfId="0" applyFont="1" applyFill="1" applyBorder="1" applyAlignment="1">
      <alignment horizontal="center" vertical="center" wrapText="1"/>
    </xf>
    <xf numFmtId="0" fontId="12" fillId="8" borderId="10" xfId="0" applyFont="1" applyFill="1" applyBorder="1" applyAlignment="1">
      <alignment horizontal="center" vertical="center" wrapText="1"/>
    </xf>
    <xf numFmtId="4" fontId="12" fillId="11" borderId="9" xfId="0" applyNumberFormat="1" applyFont="1" applyFill="1" applyBorder="1" applyAlignment="1">
      <alignment horizontal="center" vertical="center" wrapText="1"/>
    </xf>
    <xf numFmtId="4" fontId="12" fillId="8" borderId="9" xfId="0" applyNumberFormat="1" applyFont="1" applyFill="1" applyBorder="1" applyAlignment="1">
      <alignment horizontal="center" vertical="center"/>
    </xf>
    <xf numFmtId="4" fontId="12" fillId="11" borderId="10" xfId="0" applyNumberFormat="1" applyFont="1" applyFill="1" applyBorder="1" applyAlignment="1">
      <alignment horizontal="center" vertical="center" wrapText="1"/>
    </xf>
    <xf numFmtId="49" fontId="14" fillId="0" borderId="0" xfId="0" applyNumberFormat="1" applyFont="1" applyFill="1" applyBorder="1" applyAlignment="1">
      <alignment horizontal="left" vertical="center"/>
    </xf>
    <xf numFmtId="0" fontId="11" fillId="11" borderId="0" xfId="0" applyFont="1" applyFill="1" applyBorder="1" applyAlignment="1">
      <alignment horizontal="center" vertical="center"/>
    </xf>
    <xf numFmtId="0" fontId="14" fillId="0" borderId="0" xfId="0" applyFont="1" applyBorder="1" applyAlignment="1">
      <alignment horizontal="left" vertical="center"/>
    </xf>
    <xf numFmtId="0" fontId="11" fillId="0" borderId="30" xfId="0" applyNumberFormat="1" applyFont="1" applyFill="1" applyBorder="1" applyAlignment="1">
      <alignment horizontal="center" vertical="center"/>
    </xf>
    <xf numFmtId="0" fontId="5" fillId="8" borderId="29" xfId="0" applyFont="1" applyFill="1" applyBorder="1" applyAlignment="1">
      <alignment horizontal="center" vertical="center" wrapText="1"/>
    </xf>
    <xf numFmtId="49" fontId="11" fillId="7" borderId="5" xfId="0" applyNumberFormat="1" applyFont="1" applyFill="1" applyBorder="1" applyAlignment="1">
      <alignment horizontal="center" vertical="center"/>
    </xf>
    <xf numFmtId="0" fontId="11" fillId="0" borderId="0" xfId="0" applyFont="1"/>
    <xf numFmtId="0" fontId="11" fillId="3" borderId="7" xfId="5" applyFont="1" applyFill="1" applyBorder="1"/>
    <xf numFmtId="0" fontId="11" fillId="3" borderId="0" xfId="5" applyFont="1" applyFill="1"/>
    <xf numFmtId="4" fontId="11" fillId="0" borderId="0" xfId="5" applyNumberFormat="1" applyFont="1" applyFill="1"/>
    <xf numFmtId="0" fontId="11" fillId="0" borderId="0" xfId="5" applyFont="1" applyFill="1"/>
    <xf numFmtId="0" fontId="11" fillId="0" borderId="0" xfId="0" applyFont="1" applyFill="1" applyAlignment="1">
      <alignment horizontal="center"/>
    </xf>
    <xf numFmtId="0" fontId="11" fillId="0" borderId="0" xfId="0" applyFont="1" applyFill="1" applyAlignment="1">
      <alignment horizontal="center" vertical="center"/>
    </xf>
    <xf numFmtId="0" fontId="11" fillId="0" borderId="0" xfId="0" applyFont="1" applyFill="1" applyAlignment="1">
      <alignment horizontal="right"/>
    </xf>
    <xf numFmtId="0" fontId="12" fillId="0" borderId="0" xfId="0" applyFont="1" applyAlignment="1">
      <alignment vertical="center"/>
    </xf>
    <xf numFmtId="4" fontId="13" fillId="0" borderId="0" xfId="0" applyNumberFormat="1" applyFont="1" applyFill="1" applyAlignment="1">
      <alignment horizontal="center"/>
    </xf>
    <xf numFmtId="4" fontId="11" fillId="0" borderId="0" xfId="0" applyNumberFormat="1" applyFont="1" applyFill="1"/>
    <xf numFmtId="0" fontId="17" fillId="0" borderId="0" xfId="0" applyFont="1"/>
    <xf numFmtId="49" fontId="11" fillId="0" borderId="0" xfId="0" applyNumberFormat="1" applyFont="1" applyFill="1"/>
    <xf numFmtId="0" fontId="11" fillId="0" borderId="0" xfId="0" applyFont="1" applyAlignment="1">
      <alignment horizontal="center"/>
    </xf>
    <xf numFmtId="0" fontId="11" fillId="0" borderId="0" xfId="0" applyFont="1" applyAlignment="1">
      <alignment horizontal="center" vertical="center"/>
    </xf>
    <xf numFmtId="0" fontId="6" fillId="0" borderId="0" xfId="0" applyFont="1" applyFill="1"/>
    <xf numFmtId="0" fontId="6" fillId="7" borderId="11" xfId="0" applyFont="1" applyFill="1" applyBorder="1" applyAlignment="1">
      <alignment horizontal="center" vertical="center" wrapText="1"/>
    </xf>
    <xf numFmtId="2" fontId="23" fillId="3" borderId="7" xfId="0" applyNumberFormat="1" applyFont="1" applyFill="1" applyBorder="1" applyAlignment="1">
      <alignment horizontal="center" vertical="center" wrapText="1"/>
    </xf>
    <xf numFmtId="0" fontId="22" fillId="0" borderId="11" xfId="0" applyFont="1" applyBorder="1" applyAlignment="1">
      <alignment horizontal="center" vertical="center" wrapText="1"/>
    </xf>
    <xf numFmtId="0" fontId="11" fillId="3" borderId="6" xfId="0" applyFont="1" applyFill="1" applyBorder="1" applyAlignment="1">
      <alignment horizontal="center" vertical="center" wrapText="1"/>
    </xf>
    <xf numFmtId="0" fontId="11" fillId="0" borderId="6" xfId="0" applyFont="1" applyBorder="1" applyAlignment="1">
      <alignment horizontal="center" vertical="center" wrapText="1"/>
    </xf>
    <xf numFmtId="0" fontId="6" fillId="0" borderId="14" xfId="0" applyFont="1" applyBorder="1" applyAlignment="1">
      <alignment horizontal="center" vertical="center" wrapText="1"/>
    </xf>
    <xf numFmtId="0" fontId="23" fillId="3" borderId="6" xfId="0" applyFont="1" applyFill="1" applyBorder="1" applyAlignment="1">
      <alignment horizontal="center" vertical="center" wrapText="1"/>
    </xf>
    <xf numFmtId="0" fontId="11" fillId="3" borderId="12" xfId="0" applyFont="1" applyFill="1" applyBorder="1" applyAlignment="1">
      <alignment horizontal="center" vertical="center" wrapText="1"/>
    </xf>
    <xf numFmtId="0" fontId="23" fillId="3" borderId="15" xfId="0" applyFont="1" applyFill="1" applyBorder="1" applyAlignment="1">
      <alignment horizontal="center" vertical="center" wrapText="1"/>
    </xf>
    <xf numFmtId="0" fontId="23" fillId="0" borderId="15" xfId="0" applyFont="1" applyBorder="1" applyAlignment="1">
      <alignment horizontal="center" vertical="center" wrapText="1"/>
    </xf>
    <xf numFmtId="4" fontId="11" fillId="5" borderId="17" xfId="0" applyNumberFormat="1" applyFont="1" applyFill="1" applyBorder="1" applyAlignment="1">
      <alignment horizontal="center" vertical="center" wrapText="1"/>
    </xf>
    <xf numFmtId="4" fontId="23" fillId="3" borderId="15" xfId="0" applyNumberFormat="1" applyFont="1" applyFill="1" applyBorder="1" applyAlignment="1">
      <alignment horizontal="center" vertical="center" wrapText="1"/>
    </xf>
    <xf numFmtId="4" fontId="23" fillId="3" borderId="18" xfId="0" applyNumberFormat="1" applyFont="1" applyFill="1" applyBorder="1"/>
    <xf numFmtId="4" fontId="23" fillId="3" borderId="17" xfId="0" applyNumberFormat="1" applyFont="1" applyFill="1" applyBorder="1"/>
    <xf numFmtId="4" fontId="23" fillId="3" borderId="15" xfId="0" applyNumberFormat="1" applyFont="1" applyFill="1" applyBorder="1"/>
    <xf numFmtId="0" fontId="22" fillId="0" borderId="20" xfId="0" applyFont="1" applyBorder="1" applyAlignment="1">
      <alignment horizontal="center" vertical="center" wrapText="1"/>
    </xf>
    <xf numFmtId="49" fontId="6" fillId="0" borderId="5" xfId="0" applyNumberFormat="1" applyFont="1" applyBorder="1" applyAlignment="1">
      <alignment horizontal="center" vertical="center" wrapText="1"/>
    </xf>
    <xf numFmtId="0" fontId="6" fillId="0" borderId="7" xfId="0" applyFont="1" applyBorder="1" applyAlignment="1">
      <alignment horizontal="center" vertical="center" wrapText="1"/>
    </xf>
    <xf numFmtId="4" fontId="6" fillId="0" borderId="27" xfId="0" applyNumberFormat="1" applyFont="1" applyFill="1" applyBorder="1" applyAlignment="1">
      <alignment horizontal="center" vertical="center" wrapText="1"/>
    </xf>
    <xf numFmtId="4" fontId="6" fillId="5" borderId="13" xfId="0" applyNumberFormat="1" applyFont="1" applyFill="1" applyBorder="1" applyAlignment="1">
      <alignment horizontal="center" vertical="center" wrapText="1"/>
    </xf>
    <xf numFmtId="4" fontId="6" fillId="5" borderId="6" xfId="0" applyNumberFormat="1" applyFont="1" applyFill="1" applyBorder="1" applyAlignment="1">
      <alignment horizontal="center" vertical="center" wrapText="1"/>
    </xf>
    <xf numFmtId="4" fontId="11" fillId="0" borderId="10" xfId="7" applyNumberFormat="1" applyFont="1" applyBorder="1" applyAlignment="1">
      <alignment horizontal="center" vertical="center" wrapText="1"/>
    </xf>
    <xf numFmtId="4" fontId="11" fillId="0" borderId="7" xfId="7" applyNumberFormat="1" applyFont="1" applyBorder="1" applyAlignment="1">
      <alignment horizontal="center" vertical="center" wrapText="1"/>
    </xf>
    <xf numFmtId="4" fontId="11" fillId="0" borderId="10" xfId="7" applyNumberFormat="1" applyFont="1" applyBorder="1" applyAlignment="1">
      <alignment horizontal="center" vertical="center"/>
    </xf>
    <xf numFmtId="4" fontId="14" fillId="0" borderId="0" xfId="0" applyNumberFormat="1" applyFont="1" applyFill="1" applyAlignment="1">
      <alignment horizontal="left" vertical="center"/>
    </xf>
    <xf numFmtId="2" fontId="11" fillId="0" borderId="5" xfId="3" applyNumberFormat="1" applyFont="1" applyFill="1" applyBorder="1" applyAlignment="1">
      <alignment horizontal="center" vertical="center" wrapText="1"/>
    </xf>
    <xf numFmtId="2" fontId="11" fillId="5" borderId="7" xfId="3" applyNumberFormat="1" applyFont="1" applyFill="1" applyBorder="1" applyAlignment="1">
      <alignment horizontal="center" vertical="center" wrapText="1"/>
    </xf>
    <xf numFmtId="4" fontId="11" fillId="3" borderId="9" xfId="0" applyNumberFormat="1" applyFont="1" applyFill="1" applyBorder="1" applyAlignment="1">
      <alignment horizontal="center" vertical="center" wrapText="1"/>
    </xf>
    <xf numFmtId="4" fontId="11" fillId="0" borderId="20" xfId="0" applyNumberFormat="1" applyFont="1" applyFill="1" applyBorder="1" applyAlignment="1">
      <alignment horizontal="center" vertical="center" wrapText="1"/>
    </xf>
    <xf numFmtId="49" fontId="11" fillId="0" borderId="9" xfId="0" applyNumberFormat="1" applyFont="1" applyFill="1" applyBorder="1" applyAlignment="1">
      <alignment horizontal="center" vertical="center" wrapText="1"/>
    </xf>
    <xf numFmtId="1" fontId="11" fillId="0" borderId="7" xfId="0" applyNumberFormat="1" applyFont="1" applyFill="1" applyBorder="1" applyAlignment="1">
      <alignment horizontal="center" vertical="center" wrapText="1"/>
    </xf>
    <xf numFmtId="0" fontId="41" fillId="0" borderId="33" xfId="0" applyFont="1" applyBorder="1" applyAlignment="1">
      <alignment vertical="top"/>
    </xf>
    <xf numFmtId="0" fontId="16" fillId="0" borderId="0" xfId="0" applyFont="1" applyBorder="1" applyAlignment="1">
      <alignment horizontal="center" vertical="center" wrapText="1"/>
    </xf>
    <xf numFmtId="49" fontId="11" fillId="0" borderId="5" xfId="0" applyNumberFormat="1" applyFont="1" applyBorder="1" applyAlignment="1">
      <alignment horizontal="center" vertical="center" wrapText="1"/>
    </xf>
    <xf numFmtId="0" fontId="43" fillId="0" borderId="0" xfId="5" applyNumberFormat="1" applyFont="1" applyFill="1" applyBorder="1" applyAlignment="1">
      <alignment horizontal="left" vertical="center"/>
    </xf>
    <xf numFmtId="0" fontId="13" fillId="0" borderId="0" xfId="5" applyNumberFormat="1" applyFont="1" applyFill="1" applyBorder="1" applyAlignment="1">
      <alignment vertical="center" wrapText="1"/>
    </xf>
    <xf numFmtId="0" fontId="6" fillId="0" borderId="0" xfId="5" applyFont="1" applyAlignment="1">
      <alignment vertical="center"/>
    </xf>
    <xf numFmtId="0" fontId="6" fillId="0" borderId="0" xfId="5" applyFont="1"/>
    <xf numFmtId="49" fontId="43" fillId="0" borderId="0" xfId="5" applyNumberFormat="1" applyFont="1" applyFill="1" applyBorder="1" applyAlignment="1">
      <alignment horizontal="left" vertical="center" wrapText="1" indent="1"/>
    </xf>
    <xf numFmtId="49" fontId="43" fillId="0" borderId="0" xfId="5" applyNumberFormat="1" applyFont="1" applyFill="1" applyBorder="1" applyAlignment="1">
      <alignment horizontal="left" vertical="center"/>
    </xf>
    <xf numFmtId="1" fontId="11" fillId="0" borderId="0" xfId="5" applyNumberFormat="1" applyFont="1" applyFill="1" applyAlignment="1">
      <alignment horizontal="center" vertical="center"/>
    </xf>
    <xf numFmtId="0" fontId="11" fillId="0" borderId="0" xfId="5" applyFont="1" applyFill="1" applyAlignment="1">
      <alignment horizontal="left" vertical="center" wrapText="1"/>
    </xf>
    <xf numFmtId="166" fontId="11" fillId="0" borderId="0" xfId="5" applyNumberFormat="1" applyFont="1" applyFill="1" applyAlignment="1">
      <alignment horizontal="center" vertical="center" wrapText="1"/>
    </xf>
    <xf numFmtId="0" fontId="11" fillId="0" borderId="0" xfId="5" applyFont="1" applyFill="1" applyAlignment="1">
      <alignment horizontal="left"/>
    </xf>
    <xf numFmtId="0" fontId="42" fillId="0" borderId="0" xfId="5" applyFont="1" applyFill="1"/>
    <xf numFmtId="0" fontId="42" fillId="0" borderId="0" xfId="5" applyFont="1"/>
    <xf numFmtId="0" fontId="44" fillId="0" borderId="0" xfId="5" applyFont="1" applyAlignment="1">
      <alignment horizontal="center" vertical="center"/>
    </xf>
    <xf numFmtId="0" fontId="46" fillId="0" borderId="0" xfId="5" applyFont="1" applyAlignment="1">
      <alignment horizontal="center" vertical="center"/>
    </xf>
    <xf numFmtId="0" fontId="10" fillId="0" borderId="0" xfId="5"/>
    <xf numFmtId="0" fontId="11" fillId="0" borderId="0" xfId="5" applyFont="1" applyBorder="1"/>
    <xf numFmtId="166" fontId="11" fillId="3" borderId="7" xfId="6" applyNumberFormat="1" applyFont="1" applyFill="1" applyBorder="1" applyAlignment="1" applyProtection="1">
      <alignment horizontal="center" vertical="center" wrapText="1"/>
    </xf>
    <xf numFmtId="4" fontId="17" fillId="0" borderId="7" xfId="5" applyNumberFormat="1" applyFont="1" applyBorder="1" applyAlignment="1">
      <alignment horizontal="center" vertical="center"/>
    </xf>
    <xf numFmtId="0" fontId="17" fillId="0" borderId="0" xfId="5" applyFont="1" applyAlignment="1">
      <alignment vertical="center"/>
    </xf>
    <xf numFmtId="0" fontId="14" fillId="0" borderId="0" xfId="21" applyFont="1" applyFill="1"/>
    <xf numFmtId="0" fontId="14" fillId="0" borderId="0" xfId="21" applyFont="1"/>
    <xf numFmtId="49" fontId="48" fillId="0" borderId="0" xfId="5" applyNumberFormat="1" applyFont="1" applyBorder="1" applyAlignment="1">
      <alignment horizontal="center" vertical="center"/>
    </xf>
    <xf numFmtId="1" fontId="25" fillId="0" borderId="0" xfId="21" applyNumberFormat="1" applyFont="1" applyFill="1" applyAlignment="1">
      <alignment horizontal="right" vertical="top"/>
    </xf>
    <xf numFmtId="0" fontId="9" fillId="0" borderId="0" xfId="5" applyFont="1" applyFill="1"/>
    <xf numFmtId="0" fontId="49" fillId="0" borderId="0" xfId="21" applyFont="1" applyFill="1" applyBorder="1" applyAlignment="1">
      <alignment horizontal="left" vertical="top" wrapText="1" indent="1"/>
    </xf>
    <xf numFmtId="0" fontId="27" fillId="0" borderId="0" xfId="21" applyFont="1" applyFill="1"/>
    <xf numFmtId="0" fontId="27" fillId="0" borderId="0" xfId="21" applyFont="1"/>
    <xf numFmtId="0" fontId="50" fillId="0" borderId="0" xfId="5" applyFont="1" applyAlignment="1">
      <alignment vertical="top" wrapText="1"/>
    </xf>
    <xf numFmtId="0" fontId="51" fillId="3" borderId="0" xfId="5" applyFont="1" applyFill="1"/>
    <xf numFmtId="0" fontId="11" fillId="0" borderId="0" xfId="5" applyFont="1" applyAlignment="1">
      <alignment horizontal="left"/>
    </xf>
    <xf numFmtId="0" fontId="49" fillId="0" borderId="0" xfId="5" applyFont="1" applyFill="1" applyBorder="1" applyAlignment="1">
      <alignment horizontal="left" vertical="center" indent="1"/>
    </xf>
    <xf numFmtId="0" fontId="49" fillId="0" borderId="0" xfId="5" applyFont="1" applyFill="1" applyBorder="1" applyAlignment="1">
      <alignment horizontal="left" vertical="top" wrapText="1" indent="1"/>
    </xf>
    <xf numFmtId="0" fontId="3" fillId="0" borderId="0" xfId="5" applyFont="1"/>
    <xf numFmtId="0" fontId="3" fillId="0" borderId="0" xfId="5" applyFont="1" applyFill="1" applyAlignment="1">
      <alignment horizontal="center"/>
    </xf>
    <xf numFmtId="0" fontId="50" fillId="0" borderId="0" xfId="5" applyFont="1" applyBorder="1"/>
    <xf numFmtId="4" fontId="6" fillId="0" borderId="0" xfId="5" applyNumberFormat="1" applyFont="1" applyAlignment="1">
      <alignment horizontal="left" vertical="top" wrapText="1"/>
    </xf>
    <xf numFmtId="0" fontId="6" fillId="0" borderId="0" xfId="5" applyFont="1" applyAlignment="1">
      <alignment horizontal="left" vertical="top" wrapText="1"/>
    </xf>
    <xf numFmtId="0" fontId="25" fillId="0" borderId="0" xfId="5" applyFont="1" applyFill="1"/>
    <xf numFmtId="0" fontId="27" fillId="0" borderId="0" xfId="5" applyFont="1" applyFill="1" applyAlignment="1">
      <alignment horizontal="left" vertical="center" indent="1"/>
    </xf>
    <xf numFmtId="0" fontId="25" fillId="0" borderId="0" xfId="5" applyFont="1" applyFill="1" applyAlignment="1">
      <alignment horizontal="left" vertical="top" indent="1"/>
    </xf>
    <xf numFmtId="0" fontId="6" fillId="0" borderId="0" xfId="5" applyFont="1" applyAlignment="1">
      <alignment horizontal="left"/>
    </xf>
    <xf numFmtId="0" fontId="52" fillId="0" borderId="0" xfId="5" applyFont="1" applyFill="1"/>
    <xf numFmtId="0" fontId="3" fillId="0" borderId="0" xfId="5" applyFont="1" applyFill="1" applyAlignment="1">
      <alignment horizontal="left"/>
    </xf>
    <xf numFmtId="0" fontId="3" fillId="0" borderId="0" xfId="5" applyFont="1" applyFill="1"/>
    <xf numFmtId="0" fontId="11" fillId="0" borderId="0" xfId="5" applyFont="1" applyFill="1" applyBorder="1" applyAlignment="1">
      <alignment horizontal="right" vertical="top"/>
    </xf>
    <xf numFmtId="0" fontId="6" fillId="0" borderId="0" xfId="5" applyFont="1" applyAlignment="1">
      <alignment horizontal="left" vertical="center"/>
    </xf>
    <xf numFmtId="0" fontId="6" fillId="0" borderId="0" xfId="5" applyFont="1" applyFill="1" applyAlignment="1">
      <alignment horizontal="left" vertical="center"/>
    </xf>
    <xf numFmtId="0" fontId="6" fillId="0" borderId="0" xfId="5" applyFont="1" applyFill="1" applyAlignment="1">
      <alignment vertical="center"/>
    </xf>
    <xf numFmtId="0" fontId="6" fillId="0" borderId="0" xfId="5" applyFont="1" applyFill="1" applyAlignment="1">
      <alignment horizontal="left"/>
    </xf>
    <xf numFmtId="0" fontId="6" fillId="0" borderId="0" xfId="5" applyFont="1" applyFill="1"/>
    <xf numFmtId="0" fontId="25" fillId="0" borderId="0" xfId="5" applyFont="1" applyFill="1" applyAlignment="1">
      <alignment vertical="top"/>
    </xf>
    <xf numFmtId="0" fontId="11" fillId="0" borderId="0" xfId="5" applyFont="1" applyFill="1" applyBorder="1" applyAlignment="1">
      <alignment horizontal="left" vertical="top" wrapText="1"/>
    </xf>
    <xf numFmtId="49" fontId="6" fillId="0" borderId="0" xfId="5" applyNumberFormat="1" applyFont="1" applyFill="1" applyAlignment="1">
      <alignment horizontal="center" vertical="center"/>
    </xf>
    <xf numFmtId="0" fontId="6" fillId="0" borderId="0" xfId="5" applyFont="1" applyFill="1" applyAlignment="1">
      <alignment horizontal="left" vertical="center" wrapText="1"/>
    </xf>
    <xf numFmtId="0" fontId="6" fillId="0" borderId="0" xfId="5" applyFont="1" applyFill="1" applyAlignment="1">
      <alignment horizontal="center" vertical="center" wrapText="1"/>
    </xf>
    <xf numFmtId="0" fontId="54" fillId="0" borderId="0" xfId="5" applyFont="1" applyFill="1"/>
    <xf numFmtId="166" fontId="54" fillId="0" borderId="0" xfId="7" applyFont="1" applyFill="1"/>
    <xf numFmtId="0" fontId="6" fillId="0" borderId="0" xfId="5" applyNumberFormat="1" applyFont="1" applyFill="1" applyAlignment="1">
      <alignment horizontal="center" vertical="center"/>
    </xf>
    <xf numFmtId="0" fontId="6" fillId="0" borderId="0" xfId="5" applyFont="1" applyFill="1" applyAlignment="1">
      <alignment horizontal="center"/>
    </xf>
    <xf numFmtId="0" fontId="13" fillId="0" borderId="0" xfId="5" applyFont="1" applyAlignment="1">
      <alignment horizontal="left" vertical="top" wrapText="1"/>
    </xf>
    <xf numFmtId="4" fontId="42" fillId="3" borderId="0" xfId="5" applyNumberFormat="1" applyFont="1" applyFill="1"/>
    <xf numFmtId="4" fontId="42" fillId="0" borderId="0" xfId="5" applyNumberFormat="1" applyFont="1" applyFill="1"/>
    <xf numFmtId="0" fontId="12" fillId="0" borderId="0" xfId="5" applyNumberFormat="1" applyFont="1" applyFill="1" applyBorder="1" applyAlignment="1">
      <alignment horizontal="left" vertical="center"/>
    </xf>
    <xf numFmtId="0" fontId="55" fillId="0" borderId="0" xfId="22" applyFont="1" applyFill="1" applyAlignment="1">
      <alignment horizontal="center" vertical="center"/>
    </xf>
    <xf numFmtId="0" fontId="10" fillId="0" borderId="0" xfId="5" applyFont="1"/>
    <xf numFmtId="0" fontId="6" fillId="0" borderId="0" xfId="5" applyFont="1" applyAlignment="1">
      <alignment horizontal="center"/>
    </xf>
    <xf numFmtId="49" fontId="12" fillId="0" borderId="0" xfId="5" applyNumberFormat="1" applyFont="1" applyFill="1" applyBorder="1" applyAlignment="1">
      <alignment horizontal="left" vertical="center" wrapText="1" indent="1"/>
    </xf>
    <xf numFmtId="0" fontId="11" fillId="0" borderId="0" xfId="8" applyFont="1" applyFill="1" applyAlignment="1"/>
    <xf numFmtId="0" fontId="12" fillId="0" borderId="0" xfId="8" applyFont="1" applyFill="1" applyAlignment="1"/>
    <xf numFmtId="0" fontId="12" fillId="0" borderId="0" xfId="5" applyNumberFormat="1" applyFont="1" applyFill="1" applyBorder="1" applyAlignment="1">
      <alignment vertical="center"/>
    </xf>
    <xf numFmtId="0" fontId="14" fillId="0" borderId="0" xfId="5" applyFont="1" applyAlignment="1">
      <alignment horizontal="left" vertical="center"/>
    </xf>
    <xf numFmtId="0" fontId="5" fillId="0" borderId="0" xfId="5" applyNumberFormat="1" applyFont="1" applyAlignment="1">
      <alignment horizontal="left" vertical="center"/>
    </xf>
    <xf numFmtId="2" fontId="56" fillId="0" borderId="0" xfId="6" applyNumberFormat="1" applyFont="1" applyFill="1" applyBorder="1" applyAlignment="1" applyProtection="1">
      <alignment vertical="center" wrapText="1"/>
    </xf>
    <xf numFmtId="2" fontId="20" fillId="0" borderId="0" xfId="5" applyNumberFormat="1" applyFont="1" applyAlignment="1">
      <alignment horizontal="center" vertical="center"/>
    </xf>
    <xf numFmtId="0" fontId="20" fillId="0" borderId="0" xfId="5" applyFont="1" applyAlignment="1">
      <alignment horizontal="center" vertical="center"/>
    </xf>
    <xf numFmtId="0" fontId="20" fillId="0" borderId="0" xfId="5" applyFont="1" applyFill="1" applyAlignment="1">
      <alignment vertical="center"/>
    </xf>
    <xf numFmtId="0" fontId="44" fillId="0" borderId="0" xfId="5" applyFont="1" applyFill="1" applyAlignment="1">
      <alignment vertical="center"/>
    </xf>
    <xf numFmtId="0" fontId="44" fillId="0" borderId="0" xfId="5" applyFont="1" applyAlignment="1">
      <alignment vertical="center"/>
    </xf>
    <xf numFmtId="0" fontId="58" fillId="0" borderId="0" xfId="5" applyFont="1" applyFill="1" applyAlignment="1">
      <alignment vertical="center" wrapText="1"/>
    </xf>
    <xf numFmtId="0" fontId="58" fillId="0" borderId="0" xfId="5" applyFont="1" applyBorder="1" applyAlignment="1">
      <alignment vertical="center" wrapText="1"/>
    </xf>
    <xf numFmtId="0" fontId="59" fillId="0" borderId="0" xfId="5" applyFont="1" applyAlignment="1">
      <alignment vertical="top"/>
    </xf>
    <xf numFmtId="0" fontId="6" fillId="0" borderId="0" xfId="5" applyFont="1" applyFill="1" applyBorder="1"/>
    <xf numFmtId="0" fontId="60" fillId="0" borderId="0" xfId="5" applyFont="1" applyFill="1" applyBorder="1"/>
    <xf numFmtId="0" fontId="6" fillId="0" borderId="0" xfId="5" applyFont="1" applyBorder="1"/>
    <xf numFmtId="166" fontId="11" fillId="3" borderId="5" xfId="6" applyNumberFormat="1" applyFont="1" applyFill="1" applyBorder="1" applyAlignment="1" applyProtection="1">
      <alignment horizontal="center" vertical="center" wrapText="1"/>
    </xf>
    <xf numFmtId="166" fontId="11" fillId="3" borderId="10" xfId="9" applyNumberFormat="1" applyFont="1" applyFill="1" applyBorder="1" applyAlignment="1">
      <alignment horizontal="center" vertical="center" wrapText="1"/>
    </xf>
    <xf numFmtId="0" fontId="11" fillId="3" borderId="37" xfId="5" applyNumberFormat="1" applyFont="1" applyFill="1" applyBorder="1" applyAlignment="1">
      <alignment horizontal="center" vertical="center" wrapText="1"/>
    </xf>
    <xf numFmtId="0" fontId="11" fillId="3" borderId="38" xfId="5" applyNumberFormat="1" applyFont="1" applyFill="1" applyBorder="1" applyAlignment="1">
      <alignment horizontal="center" vertical="center" wrapText="1"/>
    </xf>
    <xf numFmtId="0" fontId="11" fillId="3" borderId="39" xfId="5" applyNumberFormat="1" applyFont="1" applyFill="1" applyBorder="1" applyAlignment="1">
      <alignment horizontal="center" vertical="center" wrapText="1"/>
    </xf>
    <xf numFmtId="0" fontId="11" fillId="3" borderId="40" xfId="5" applyNumberFormat="1" applyFont="1" applyFill="1" applyBorder="1" applyAlignment="1">
      <alignment horizontal="center" vertical="center" wrapText="1"/>
    </xf>
    <xf numFmtId="0" fontId="11" fillId="3" borderId="41" xfId="5" applyNumberFormat="1" applyFont="1" applyFill="1" applyBorder="1" applyAlignment="1">
      <alignment horizontal="center" vertical="center" wrapText="1"/>
    </xf>
    <xf numFmtId="0" fontId="11" fillId="3" borderId="42" xfId="5" applyNumberFormat="1" applyFont="1" applyFill="1" applyBorder="1" applyAlignment="1">
      <alignment horizontal="center" vertical="center" wrapText="1"/>
    </xf>
    <xf numFmtId="49" fontId="6" fillId="0" borderId="0" xfId="5" applyNumberFormat="1" applyFont="1" applyFill="1" applyBorder="1" applyAlignment="1">
      <alignment horizontal="center"/>
    </xf>
    <xf numFmtId="49" fontId="6" fillId="0" borderId="0" xfId="5" applyNumberFormat="1" applyFont="1" applyBorder="1" applyAlignment="1">
      <alignment horizontal="center"/>
    </xf>
    <xf numFmtId="0" fontId="27" fillId="14" borderId="5" xfId="5" applyNumberFormat="1" applyFont="1" applyFill="1" applyBorder="1" applyAlignment="1">
      <alignment horizontal="center" vertical="center"/>
    </xf>
    <xf numFmtId="0" fontId="27" fillId="14" borderId="9" xfId="5" applyNumberFormat="1" applyFont="1" applyFill="1" applyBorder="1" applyAlignment="1">
      <alignment horizontal="center" vertical="center"/>
    </xf>
    <xf numFmtId="0" fontId="27" fillId="14" borderId="7" xfId="5" applyFont="1" applyFill="1" applyBorder="1" applyAlignment="1">
      <alignment horizontal="left" vertical="center" wrapText="1"/>
    </xf>
    <xf numFmtId="0" fontId="27" fillId="14" borderId="7" xfId="5" applyFont="1" applyFill="1" applyBorder="1" applyAlignment="1">
      <alignment horizontal="center" vertical="center" wrapText="1"/>
    </xf>
    <xf numFmtId="4" fontId="27" fillId="14" borderId="16" xfId="5" applyNumberFormat="1" applyFont="1" applyFill="1" applyBorder="1" applyAlignment="1">
      <alignment horizontal="center" vertical="center" wrapText="1"/>
    </xf>
    <xf numFmtId="4" fontId="27" fillId="14" borderId="5" xfId="5" applyNumberFormat="1" applyFont="1" applyFill="1" applyBorder="1" applyAlignment="1">
      <alignment horizontal="center" vertical="center" wrapText="1"/>
    </xf>
    <xf numFmtId="4" fontId="27" fillId="14" borderId="7" xfId="5" applyNumberFormat="1" applyFont="1" applyFill="1" applyBorder="1" applyAlignment="1">
      <alignment horizontal="center" vertical="center" wrapText="1"/>
    </xf>
    <xf numFmtId="4" fontId="27" fillId="14" borderId="10" xfId="5" applyNumberFormat="1" applyFont="1" applyFill="1" applyBorder="1" applyAlignment="1">
      <alignment horizontal="center" vertical="center" wrapText="1"/>
    </xf>
    <xf numFmtId="0" fontId="5" fillId="14" borderId="11" xfId="5" applyFont="1" applyFill="1" applyBorder="1" applyAlignment="1">
      <alignment horizontal="center" vertical="center" wrapText="1"/>
    </xf>
    <xf numFmtId="49" fontId="11" fillId="3" borderId="5" xfId="5" applyNumberFormat="1" applyFont="1" applyFill="1" applyBorder="1" applyAlignment="1">
      <alignment horizontal="center" vertical="center" wrapText="1"/>
    </xf>
    <xf numFmtId="0" fontId="11" fillId="0" borderId="7" xfId="5" applyFont="1" applyBorder="1" applyAlignment="1">
      <alignment horizontal="center" vertical="center" wrapText="1"/>
    </xf>
    <xf numFmtId="4" fontId="11" fillId="5" borderId="7" xfId="5" applyNumberFormat="1" applyFont="1" applyFill="1" applyBorder="1" applyAlignment="1">
      <alignment horizontal="center" vertical="center" wrapText="1"/>
    </xf>
    <xf numFmtId="0" fontId="6" fillId="3" borderId="11" xfId="5" applyFont="1" applyFill="1" applyBorder="1" applyAlignment="1">
      <alignment horizontal="center" vertical="center" wrapText="1"/>
    </xf>
    <xf numFmtId="0" fontId="42" fillId="3" borderId="0" xfId="5" applyFont="1" applyFill="1"/>
    <xf numFmtId="4" fontId="11" fillId="5" borderId="6" xfId="5" applyNumberFormat="1" applyFont="1" applyFill="1" applyBorder="1" applyAlignment="1">
      <alignment horizontal="center" vertical="center" wrapText="1"/>
    </xf>
    <xf numFmtId="49" fontId="42" fillId="0" borderId="7" xfId="0" applyNumberFormat="1" applyFont="1" applyBorder="1" applyAlignment="1">
      <alignment horizontal="center" vertical="center" wrapText="1"/>
    </xf>
    <xf numFmtId="0" fontId="42" fillId="0" borderId="7" xfId="0" applyFont="1" applyBorder="1" applyAlignment="1">
      <alignment horizontal="left" vertical="center" wrapText="1"/>
    </xf>
    <xf numFmtId="0" fontId="42" fillId="0" borderId="7" xfId="0" applyFont="1" applyBorder="1" applyAlignment="1">
      <alignment horizontal="center" vertical="center" wrapText="1"/>
    </xf>
    <xf numFmtId="4" fontId="42" fillId="3" borderId="5" xfId="0" applyNumberFormat="1" applyFont="1" applyFill="1" applyBorder="1" applyAlignment="1">
      <alignment horizontal="center" vertical="center" wrapText="1"/>
    </xf>
    <xf numFmtId="0" fontId="50" fillId="0" borderId="0" xfId="0" applyFont="1" applyAlignment="1">
      <alignment horizontal="center" vertical="center"/>
    </xf>
    <xf numFmtId="0" fontId="50" fillId="0" borderId="0" xfId="0" applyFont="1"/>
    <xf numFmtId="49" fontId="3" fillId="0" borderId="9" xfId="5" applyNumberFormat="1" applyFont="1" applyFill="1" applyBorder="1" applyAlignment="1">
      <alignment horizontal="center" vertical="center" wrapText="1"/>
    </xf>
    <xf numFmtId="0" fontId="11" fillId="0" borderId="7" xfId="5" applyFont="1" applyFill="1" applyBorder="1" applyAlignment="1">
      <alignment horizontal="center" vertical="center" wrapText="1"/>
    </xf>
    <xf numFmtId="4" fontId="11" fillId="5" borderId="5" xfId="5" applyNumberFormat="1" applyFont="1" applyFill="1" applyBorder="1" applyAlignment="1">
      <alignment horizontal="center" vertical="center" wrapText="1"/>
    </xf>
    <xf numFmtId="0" fontId="11" fillId="3" borderId="7" xfId="5" applyFont="1" applyFill="1" applyBorder="1" applyAlignment="1">
      <alignment horizontal="center" vertical="center"/>
    </xf>
    <xf numFmtId="4" fontId="11" fillId="3" borderId="13" xfId="5" applyNumberFormat="1" applyFont="1" applyFill="1" applyBorder="1" applyAlignment="1">
      <alignment horizontal="center" vertical="center" wrapText="1"/>
    </xf>
    <xf numFmtId="4" fontId="11" fillId="5" borderId="6" xfId="5" applyNumberFormat="1" applyFont="1" applyFill="1" applyBorder="1" applyAlignment="1">
      <alignment horizontal="center" vertical="center"/>
    </xf>
    <xf numFmtId="4" fontId="11" fillId="3" borderId="8" xfId="7" applyNumberFormat="1" applyFont="1" applyFill="1" applyBorder="1" applyAlignment="1">
      <alignment horizontal="center" vertical="center" wrapText="1"/>
    </xf>
    <xf numFmtId="4" fontId="11" fillId="3" borderId="5" xfId="7" applyNumberFormat="1" applyFont="1" applyFill="1" applyBorder="1" applyAlignment="1">
      <alignment horizontal="center" vertical="center" wrapText="1"/>
    </xf>
    <xf numFmtId="4" fontId="11" fillId="3" borderId="7" xfId="7" applyNumberFormat="1" applyFont="1" applyFill="1" applyBorder="1" applyAlignment="1">
      <alignment horizontal="center" vertical="center" wrapText="1"/>
    </xf>
    <xf numFmtId="4" fontId="11" fillId="3" borderId="10" xfId="7" applyNumberFormat="1" applyFont="1" applyFill="1" applyBorder="1" applyAlignment="1">
      <alignment horizontal="center" vertical="center" wrapText="1"/>
    </xf>
    <xf numFmtId="0" fontId="22" fillId="3" borderId="11" xfId="5" applyFont="1" applyFill="1" applyBorder="1" applyAlignment="1">
      <alignment horizontal="center" vertical="center" wrapText="1"/>
    </xf>
    <xf numFmtId="49" fontId="23" fillId="3" borderId="5" xfId="5" applyNumberFormat="1" applyFont="1" applyFill="1" applyBorder="1" applyAlignment="1">
      <alignment horizontal="center" vertical="center"/>
    </xf>
    <xf numFmtId="49" fontId="61" fillId="3" borderId="9" xfId="5" applyNumberFormat="1" applyFont="1" applyFill="1" applyBorder="1" applyAlignment="1">
      <alignment horizontal="center" vertical="center"/>
    </xf>
    <xf numFmtId="0" fontId="23" fillId="3" borderId="7" xfId="5" applyFont="1" applyFill="1" applyBorder="1" applyAlignment="1">
      <alignment horizontal="right" vertical="center" wrapText="1"/>
    </xf>
    <xf numFmtId="0" fontId="23" fillId="3" borderId="7" xfId="5" applyFont="1" applyFill="1" applyBorder="1" applyAlignment="1">
      <alignment horizontal="center" vertical="center" wrapText="1"/>
    </xf>
    <xf numFmtId="4" fontId="23" fillId="0" borderId="16" xfId="5" applyNumberFormat="1" applyFont="1" applyFill="1" applyBorder="1" applyAlignment="1">
      <alignment horizontal="center" vertical="center" wrapText="1"/>
    </xf>
    <xf numFmtId="4" fontId="11" fillId="3" borderId="7" xfId="5" applyNumberFormat="1" applyFont="1" applyFill="1" applyBorder="1" applyAlignment="1">
      <alignment horizontal="center" vertical="center"/>
    </xf>
    <xf numFmtId="0" fontId="11" fillId="3" borderId="5" xfId="5" applyNumberFormat="1" applyFont="1" applyFill="1" applyBorder="1" applyAlignment="1">
      <alignment horizontal="center" vertical="center" wrapText="1"/>
    </xf>
    <xf numFmtId="0" fontId="11" fillId="3" borderId="7" xfId="5" applyNumberFormat="1" applyFont="1" applyFill="1" applyBorder="1" applyAlignment="1">
      <alignment horizontal="center" vertical="center" wrapText="1"/>
    </xf>
    <xf numFmtId="0" fontId="11" fillId="3" borderId="10" xfId="5" applyNumberFormat="1" applyFont="1" applyFill="1" applyBorder="1" applyAlignment="1">
      <alignment horizontal="center" vertical="center" wrapText="1"/>
    </xf>
    <xf numFmtId="0" fontId="23" fillId="0" borderId="0" xfId="5" applyFont="1" applyFill="1"/>
    <xf numFmtId="0" fontId="23" fillId="3" borderId="0" xfId="5" applyFont="1" applyFill="1"/>
    <xf numFmtId="49" fontId="11" fillId="3" borderId="5" xfId="0" applyNumberFormat="1" applyFont="1" applyFill="1" applyBorder="1" applyAlignment="1">
      <alignment horizontal="center" vertical="center" wrapText="1"/>
    </xf>
    <xf numFmtId="0" fontId="11" fillId="3" borderId="9" xfId="0" applyNumberFormat="1" applyFont="1" applyFill="1" applyBorder="1" applyAlignment="1">
      <alignment horizontal="center" vertical="center" wrapText="1"/>
    </xf>
    <xf numFmtId="0" fontId="42" fillId="0" borderId="7" xfId="0" applyFont="1" applyFill="1" applyBorder="1" applyAlignment="1">
      <alignment horizontal="center" vertical="center" wrapText="1"/>
    </xf>
    <xf numFmtId="0" fontId="42" fillId="0" borderId="7" xfId="0" applyFont="1" applyFill="1" applyBorder="1" applyAlignment="1">
      <alignment horizontal="left" vertical="center" wrapText="1"/>
    </xf>
    <xf numFmtId="0" fontId="11" fillId="3" borderId="7" xfId="0" applyFont="1" applyFill="1" applyBorder="1" applyAlignment="1">
      <alignment horizontal="center" vertical="center"/>
    </xf>
    <xf numFmtId="4" fontId="11" fillId="5" borderId="6" xfId="0" applyNumberFormat="1" applyFont="1" applyFill="1" applyBorder="1" applyAlignment="1">
      <alignment horizontal="center" vertical="center"/>
    </xf>
    <xf numFmtId="4" fontId="11" fillId="3" borderId="9" xfId="7" applyNumberFormat="1" applyFont="1" applyFill="1" applyBorder="1" applyAlignment="1">
      <alignment horizontal="center" vertical="center" wrapText="1"/>
    </xf>
    <xf numFmtId="0" fontId="11" fillId="3" borderId="11" xfId="0" applyFont="1" applyFill="1" applyBorder="1" applyAlignment="1">
      <alignment horizontal="center" vertical="center" wrapText="1"/>
    </xf>
    <xf numFmtId="0" fontId="42" fillId="0" borderId="0" xfId="0" applyFont="1" applyFill="1"/>
    <xf numFmtId="0" fontId="42" fillId="3" borderId="0" xfId="0" applyFont="1" applyFill="1"/>
    <xf numFmtId="49" fontId="23" fillId="3" borderId="5" xfId="0" applyNumberFormat="1" applyFont="1" applyFill="1" applyBorder="1" applyAlignment="1">
      <alignment horizontal="center" vertical="center"/>
    </xf>
    <xf numFmtId="0" fontId="23" fillId="3" borderId="9" xfId="0" applyFont="1" applyFill="1" applyBorder="1" applyAlignment="1">
      <alignment horizontal="center" vertical="center"/>
    </xf>
    <xf numFmtId="0" fontId="62" fillId="3" borderId="7" xfId="0" applyFont="1" applyFill="1" applyBorder="1" applyAlignment="1">
      <alignment horizontal="center" vertical="center" wrapText="1"/>
    </xf>
    <xf numFmtId="0" fontId="62" fillId="3" borderId="7" xfId="0" applyFont="1" applyFill="1" applyBorder="1" applyAlignment="1">
      <alignment horizontal="right" vertical="center" wrapText="1"/>
    </xf>
    <xf numFmtId="4" fontId="11" fillId="5" borderId="5" xfId="0" applyNumberFormat="1" applyFont="1" applyFill="1" applyBorder="1" applyAlignment="1">
      <alignment horizontal="center" vertical="center" wrapText="1"/>
    </xf>
    <xf numFmtId="4" fontId="11" fillId="3" borderId="7" xfId="0" applyNumberFormat="1" applyFont="1" applyFill="1" applyBorder="1" applyAlignment="1">
      <alignment horizontal="center" vertical="center"/>
    </xf>
    <xf numFmtId="0" fontId="11" fillId="3" borderId="7" xfId="0" applyNumberFormat="1" applyFont="1" applyFill="1" applyBorder="1" applyAlignment="1">
      <alignment horizontal="center" vertical="center" wrapText="1"/>
    </xf>
    <xf numFmtId="0" fontId="11" fillId="3" borderId="10" xfId="0" applyNumberFormat="1" applyFont="1" applyFill="1" applyBorder="1" applyAlignment="1">
      <alignment horizontal="center" vertical="center" wrapText="1"/>
    </xf>
    <xf numFmtId="0" fontId="62" fillId="3" borderId="11" xfId="0" applyFont="1" applyFill="1" applyBorder="1" applyAlignment="1">
      <alignment horizontal="center" vertical="center" wrapText="1"/>
    </xf>
    <xf numFmtId="0" fontId="62" fillId="0" borderId="0" xfId="0" applyFont="1" applyFill="1"/>
    <xf numFmtId="0" fontId="62" fillId="3" borderId="0" xfId="0" applyFont="1" applyFill="1"/>
    <xf numFmtId="0" fontId="11" fillId="0" borderId="7" xfId="5" applyFont="1" applyBorder="1" applyAlignment="1">
      <alignment horizontal="center" vertical="center"/>
    </xf>
    <xf numFmtId="16" fontId="11" fillId="3" borderId="9" xfId="5" applyNumberFormat="1" applyFont="1" applyFill="1" applyBorder="1" applyAlignment="1">
      <alignment horizontal="center" vertical="center" wrapText="1"/>
    </xf>
    <xf numFmtId="0" fontId="63" fillId="0" borderId="7" xfId="0" applyFont="1" applyBorder="1" applyAlignment="1">
      <alignment horizontal="center" vertical="center"/>
    </xf>
    <xf numFmtId="0" fontId="6" fillId="0" borderId="11" xfId="5" applyFont="1" applyFill="1" applyBorder="1" applyAlignment="1">
      <alignment horizontal="center" vertical="center" wrapText="1"/>
    </xf>
    <xf numFmtId="0" fontId="11" fillId="3" borderId="9" xfId="5" applyNumberFormat="1" applyFont="1" applyFill="1" applyBorder="1" applyAlignment="1">
      <alignment horizontal="center" vertical="center" wrapText="1"/>
    </xf>
    <xf numFmtId="0" fontId="11" fillId="0" borderId="7" xfId="0" quotePrefix="1" applyFont="1" applyFill="1" applyBorder="1" applyAlignment="1">
      <alignment horizontal="left" vertical="center" wrapText="1"/>
    </xf>
    <xf numFmtId="0" fontId="11" fillId="3" borderId="7" xfId="5" applyFont="1" applyFill="1" applyBorder="1" applyAlignment="1">
      <alignment horizontal="left" vertical="center" wrapText="1"/>
    </xf>
    <xf numFmtId="0" fontId="64" fillId="3" borderId="30" xfId="5" applyFont="1" applyFill="1" applyBorder="1" applyAlignment="1">
      <alignment vertical="center" wrapText="1"/>
    </xf>
    <xf numFmtId="0" fontId="64" fillId="3" borderId="20" xfId="5" applyFont="1" applyFill="1" applyBorder="1" applyAlignment="1">
      <alignment vertical="center" wrapText="1"/>
    </xf>
    <xf numFmtId="0" fontId="12" fillId="0" borderId="0" xfId="5" applyFont="1" applyFill="1"/>
    <xf numFmtId="0" fontId="12" fillId="3" borderId="0" xfId="5" applyFont="1" applyFill="1"/>
    <xf numFmtId="0" fontId="11" fillId="3" borderId="7" xfId="21" applyFont="1" applyFill="1" applyBorder="1" applyAlignment="1">
      <alignment horizontal="center" vertical="center" wrapText="1"/>
    </xf>
    <xf numFmtId="3" fontId="11" fillId="3" borderId="16" xfId="0" applyNumberFormat="1" applyFont="1" applyFill="1" applyBorder="1" applyAlignment="1">
      <alignment horizontal="center" vertical="center" shrinkToFit="1"/>
    </xf>
    <xf numFmtId="4" fontId="11" fillId="0" borderId="9" xfId="0" applyNumberFormat="1" applyFont="1" applyFill="1" applyBorder="1" applyAlignment="1">
      <alignment horizontal="center" vertical="center" wrapText="1"/>
    </xf>
    <xf numFmtId="4" fontId="11" fillId="0" borderId="7" xfId="0" applyNumberFormat="1" applyFont="1" applyFill="1" applyBorder="1" applyAlignment="1">
      <alignment horizontal="center" vertical="center" wrapText="1"/>
    </xf>
    <xf numFmtId="0" fontId="11" fillId="3" borderId="29" xfId="0" applyFont="1" applyFill="1" applyBorder="1" applyAlignment="1">
      <alignment horizontal="center" vertical="center" wrapText="1"/>
    </xf>
    <xf numFmtId="0" fontId="11" fillId="3" borderId="0" xfId="0" applyFont="1" applyFill="1" applyAlignment="1">
      <alignment vertical="center"/>
    </xf>
    <xf numFmtId="0" fontId="27" fillId="0" borderId="0" xfId="0" applyFont="1"/>
    <xf numFmtId="0" fontId="11" fillId="0" borderId="7" xfId="21" applyFont="1" applyFill="1" applyBorder="1" applyAlignment="1">
      <alignment horizontal="left" vertical="center" wrapText="1"/>
    </xf>
    <xf numFmtId="0" fontId="11" fillId="0" borderId="33" xfId="23" applyFont="1" applyFill="1" applyBorder="1" applyAlignment="1">
      <alignment horizontal="center" vertical="center" wrapText="1"/>
    </xf>
    <xf numFmtId="4" fontId="11" fillId="0" borderId="16" xfId="0" applyNumberFormat="1" applyFont="1" applyFill="1" applyBorder="1" applyAlignment="1">
      <alignment horizontal="center" vertical="center" shrinkToFit="1"/>
    </xf>
    <xf numFmtId="2" fontId="13" fillId="0" borderId="44" xfId="10" applyNumberFormat="1" applyFont="1" applyFill="1" applyBorder="1" applyAlignment="1">
      <alignment horizontal="center" vertical="center" wrapText="1"/>
    </xf>
    <xf numFmtId="4" fontId="11" fillId="0" borderId="10" xfId="21" applyNumberFormat="1" applyFont="1" applyFill="1" applyBorder="1" applyAlignment="1">
      <alignment horizontal="center" vertical="center" wrapText="1"/>
    </xf>
    <xf numFmtId="4" fontId="11" fillId="0" borderId="5" xfId="21" applyNumberFormat="1" applyFont="1" applyFill="1" applyBorder="1" applyAlignment="1">
      <alignment horizontal="center" vertical="center" wrapText="1"/>
    </xf>
    <xf numFmtId="4" fontId="11" fillId="0" borderId="7" xfId="21" applyNumberFormat="1" applyFont="1" applyFill="1" applyBorder="1" applyAlignment="1">
      <alignment horizontal="center" vertical="center" wrapText="1"/>
    </xf>
    <xf numFmtId="4" fontId="11" fillId="0" borderId="16" xfId="21" applyNumberFormat="1" applyFont="1" applyFill="1" applyBorder="1" applyAlignment="1">
      <alignment horizontal="center" vertical="center" wrapText="1"/>
    </xf>
    <xf numFmtId="0" fontId="12" fillId="3" borderId="29" xfId="21" applyFont="1" applyFill="1" applyBorder="1" applyAlignment="1">
      <alignment horizontal="center" vertical="center" wrapText="1"/>
    </xf>
    <xf numFmtId="0" fontId="11" fillId="3" borderId="0" xfId="0" applyFont="1" applyFill="1"/>
    <xf numFmtId="49" fontId="11" fillId="3" borderId="17" xfId="0" applyNumberFormat="1" applyFont="1" applyFill="1" applyBorder="1" applyAlignment="1">
      <alignment horizontal="center" vertical="center" wrapText="1"/>
    </xf>
    <xf numFmtId="0" fontId="11" fillId="0" borderId="15" xfId="21" applyFont="1" applyFill="1" applyBorder="1" applyAlignment="1">
      <alignment horizontal="left" vertical="center" wrapText="1"/>
    </xf>
    <xf numFmtId="0" fontId="11" fillId="0" borderId="45" xfId="23" applyFont="1" applyFill="1" applyBorder="1" applyAlignment="1">
      <alignment horizontal="center" vertical="center" wrapText="1"/>
    </xf>
    <xf numFmtId="0" fontId="11" fillId="0" borderId="15" xfId="0" applyFont="1" applyFill="1" applyBorder="1" applyAlignment="1">
      <alignment horizontal="center" vertical="center" wrapText="1"/>
    </xf>
    <xf numFmtId="0" fontId="11" fillId="3" borderId="15" xfId="0" applyFont="1" applyFill="1" applyBorder="1" applyAlignment="1">
      <alignment horizontal="center" vertical="center" wrapText="1"/>
    </xf>
    <xf numFmtId="0" fontId="11" fillId="3" borderId="15" xfId="5" applyFont="1" applyFill="1" applyBorder="1" applyAlignment="1">
      <alignment horizontal="center" vertical="center" wrapText="1"/>
    </xf>
    <xf numFmtId="4" fontId="11" fillId="0" borderId="46" xfId="0" applyNumberFormat="1" applyFont="1" applyFill="1" applyBorder="1" applyAlignment="1">
      <alignment horizontal="center" vertical="center" shrinkToFit="1"/>
    </xf>
    <xf numFmtId="2" fontId="13" fillId="0" borderId="47" xfId="10" applyNumberFormat="1" applyFont="1" applyFill="1" applyBorder="1" applyAlignment="1">
      <alignment horizontal="center" vertical="center" wrapText="1"/>
    </xf>
    <xf numFmtId="4" fontId="11" fillId="5" borderId="15" xfId="0" applyNumberFormat="1" applyFont="1" applyFill="1" applyBorder="1" applyAlignment="1">
      <alignment horizontal="center" vertical="center" wrapText="1"/>
    </xf>
    <xf numFmtId="4" fontId="11" fillId="0" borderId="18" xfId="21" applyNumberFormat="1" applyFont="1" applyFill="1" applyBorder="1" applyAlignment="1">
      <alignment horizontal="center" vertical="center" wrapText="1"/>
    </xf>
    <xf numFmtId="4" fontId="11" fillId="0" borderId="17" xfId="21" applyNumberFormat="1" applyFont="1" applyFill="1" applyBorder="1" applyAlignment="1">
      <alignment horizontal="center" vertical="center" wrapText="1"/>
    </xf>
    <xf numFmtId="4" fontId="11" fillId="0" borderId="15" xfId="21" applyNumberFormat="1" applyFont="1" applyFill="1" applyBorder="1" applyAlignment="1">
      <alignment horizontal="center" vertical="center" wrapText="1"/>
    </xf>
    <xf numFmtId="4" fontId="11" fillId="0" borderId="46" xfId="21" applyNumberFormat="1" applyFont="1" applyFill="1" applyBorder="1" applyAlignment="1">
      <alignment horizontal="center" vertical="center" wrapText="1"/>
    </xf>
    <xf numFmtId="0" fontId="12" fillId="3" borderId="30" xfId="21" applyFont="1" applyFill="1" applyBorder="1" applyAlignment="1">
      <alignment horizontal="center" vertical="center" wrapText="1"/>
    </xf>
    <xf numFmtId="0" fontId="26" fillId="4" borderId="22" xfId="5" applyNumberFormat="1" applyFont="1" applyFill="1" applyBorder="1" applyAlignment="1">
      <alignment horizontal="center" vertical="center"/>
    </xf>
    <xf numFmtId="0" fontId="11" fillId="4" borderId="48" xfId="5" applyNumberFormat="1" applyFont="1" applyFill="1" applyBorder="1" applyAlignment="1">
      <alignment horizontal="center" vertical="center" wrapText="1"/>
    </xf>
    <xf numFmtId="0" fontId="43" fillId="4" borderId="23" xfId="5" applyFont="1" applyFill="1" applyBorder="1" applyAlignment="1">
      <alignment horizontal="right" vertical="center" wrapText="1" indent="1"/>
    </xf>
    <xf numFmtId="0" fontId="67" fillId="4" borderId="23" xfId="5" applyFont="1" applyFill="1" applyBorder="1" applyAlignment="1">
      <alignment horizontal="right" vertical="center" wrapText="1" indent="1"/>
    </xf>
    <xf numFmtId="0" fontId="67" fillId="4" borderId="23" xfId="5" applyFont="1" applyFill="1" applyBorder="1" applyAlignment="1">
      <alignment horizontal="center" vertical="center" wrapText="1"/>
    </xf>
    <xf numFmtId="2" fontId="67" fillId="4" borderId="25" xfId="5" applyNumberFormat="1" applyFont="1" applyFill="1" applyBorder="1" applyAlignment="1">
      <alignment horizontal="center" vertical="center" wrapText="1"/>
    </xf>
    <xf numFmtId="4" fontId="67" fillId="4" borderId="22" xfId="5" applyNumberFormat="1" applyFont="1" applyFill="1" applyBorder="1" applyAlignment="1">
      <alignment horizontal="center" vertical="center" wrapText="1"/>
    </xf>
    <xf numFmtId="4" fontId="67" fillId="4" borderId="23" xfId="5" applyNumberFormat="1" applyFont="1" applyFill="1" applyBorder="1" applyAlignment="1">
      <alignment horizontal="center" vertical="center" wrapText="1"/>
    </xf>
    <xf numFmtId="4" fontId="67" fillId="4" borderId="24" xfId="5" applyNumberFormat="1" applyFont="1" applyFill="1" applyBorder="1" applyAlignment="1">
      <alignment horizontal="center" vertical="center" wrapText="1"/>
    </xf>
    <xf numFmtId="4" fontId="67" fillId="4" borderId="28" xfId="5" applyNumberFormat="1" applyFont="1" applyFill="1" applyBorder="1" applyAlignment="1">
      <alignment horizontal="center" vertical="center" wrapText="1"/>
    </xf>
    <xf numFmtId="0" fontId="26" fillId="4" borderId="49" xfId="5" applyFont="1" applyFill="1" applyBorder="1" applyAlignment="1">
      <alignment horizontal="center" vertical="center" wrapText="1"/>
    </xf>
    <xf numFmtId="0" fontId="50" fillId="0" borderId="0" xfId="5" applyNumberFormat="1" applyFont="1" applyFill="1" applyBorder="1" applyAlignment="1">
      <alignment horizontal="center" vertical="center"/>
    </xf>
    <xf numFmtId="0" fontId="68" fillId="0" borderId="0" xfId="5" applyFont="1" applyFill="1" applyBorder="1" applyAlignment="1">
      <alignment horizontal="right" vertical="center" wrapText="1" indent="1"/>
    </xf>
    <xf numFmtId="0" fontId="68" fillId="0" borderId="0" xfId="5" applyFont="1" applyFill="1" applyBorder="1" applyAlignment="1">
      <alignment horizontal="center" vertical="center" wrapText="1"/>
    </xf>
    <xf numFmtId="2" fontId="68" fillId="0" borderId="0" xfId="5" applyNumberFormat="1" applyFont="1" applyFill="1" applyBorder="1" applyAlignment="1">
      <alignment horizontal="center" vertical="center" wrapText="1"/>
    </xf>
    <xf numFmtId="4" fontId="68" fillId="0" borderId="0" xfId="5" applyNumberFormat="1" applyFont="1" applyFill="1" applyBorder="1" applyAlignment="1">
      <alignment horizontal="center" vertical="center" wrapText="1"/>
    </xf>
    <xf numFmtId="4" fontId="68" fillId="0" borderId="0" xfId="5" applyNumberFormat="1" applyFont="1" applyFill="1" applyBorder="1" applyAlignment="1">
      <alignment vertical="center" wrapText="1"/>
    </xf>
    <xf numFmtId="4" fontId="69" fillId="0" borderId="0" xfId="5" applyNumberFormat="1" applyFont="1" applyFill="1" applyBorder="1" applyAlignment="1">
      <alignment horizontal="center" vertical="center" wrapText="1"/>
    </xf>
    <xf numFmtId="0" fontId="50" fillId="0" borderId="0" xfId="5" applyFont="1" applyFill="1" applyBorder="1" applyAlignment="1">
      <alignment horizontal="center" vertical="center" wrapText="1"/>
    </xf>
    <xf numFmtId="0" fontId="9" fillId="0" borderId="0" xfId="5" applyFont="1"/>
    <xf numFmtId="49" fontId="69" fillId="0" borderId="0" xfId="5" applyNumberFormat="1" applyFont="1" applyAlignment="1">
      <alignment horizontal="center" vertical="center"/>
    </xf>
    <xf numFmtId="0" fontId="70" fillId="0" borderId="0" xfId="5" applyFont="1" applyFill="1" applyBorder="1" applyAlignment="1">
      <alignment horizontal="left" vertical="center" indent="1"/>
    </xf>
    <xf numFmtId="0" fontId="42" fillId="0" borderId="0" xfId="9" applyFont="1" applyFill="1" applyBorder="1" applyAlignment="1">
      <alignment horizontal="center" vertical="center" wrapText="1"/>
    </xf>
    <xf numFmtId="170" fontId="42" fillId="0" borderId="0" xfId="9" applyNumberFormat="1" applyFont="1" applyFill="1" applyBorder="1" applyAlignment="1">
      <alignment horizontal="center" vertical="center" wrapText="1"/>
    </xf>
    <xf numFmtId="4" fontId="42" fillId="0" borderId="0" xfId="9" applyNumberFormat="1" applyFont="1" applyFill="1" applyBorder="1" applyAlignment="1">
      <alignment horizontal="center" vertical="center" wrapText="1"/>
    </xf>
    <xf numFmtId="2" fontId="25" fillId="0" borderId="0" xfId="7" applyNumberFormat="1" applyFont="1" applyFill="1" applyAlignment="1">
      <alignment horizontal="left" vertical="top" indent="1"/>
    </xf>
    <xf numFmtId="166" fontId="25" fillId="0" borderId="0" xfId="7" applyFont="1" applyFill="1" applyAlignment="1">
      <alignment horizontal="left" vertical="top" indent="1"/>
    </xf>
    <xf numFmtId="2" fontId="25" fillId="0" borderId="0" xfId="5" applyNumberFormat="1" applyFont="1" applyFill="1" applyAlignment="1">
      <alignment horizontal="left" vertical="top" indent="1"/>
    </xf>
    <xf numFmtId="2" fontId="25" fillId="0" borderId="0" xfId="5" applyNumberFormat="1" applyFont="1" applyFill="1" applyAlignment="1">
      <alignment horizontal="right" vertical="top" indent="1"/>
    </xf>
    <xf numFmtId="0" fontId="27" fillId="0" borderId="0" xfId="5" applyFont="1" applyFill="1"/>
    <xf numFmtId="0" fontId="27" fillId="0" borderId="0" xfId="5" applyFont="1" applyFill="1" applyAlignment="1">
      <alignment horizontal="left" vertical="top" wrapText="1" indent="1"/>
    </xf>
    <xf numFmtId="0" fontId="25" fillId="0" borderId="0" xfId="5" applyFont="1"/>
    <xf numFmtId="0" fontId="27" fillId="0" borderId="0" xfId="5" applyFont="1" applyFill="1" applyAlignment="1">
      <alignment vertical="top" wrapText="1"/>
    </xf>
    <xf numFmtId="0" fontId="27" fillId="0" borderId="0" xfId="5" applyFont="1" applyFill="1" applyBorder="1" applyAlignment="1">
      <alignment vertical="top" wrapText="1"/>
    </xf>
    <xf numFmtId="0" fontId="25" fillId="0" borderId="0" xfId="5" applyFont="1" applyFill="1" applyAlignment="1">
      <alignment horizontal="right" vertical="top"/>
    </xf>
    <xf numFmtId="4" fontId="25" fillId="0" borderId="0" xfId="5" applyNumberFormat="1" applyFont="1" applyFill="1"/>
    <xf numFmtId="0" fontId="25" fillId="0" borderId="0" xfId="5" applyFont="1" applyAlignment="1">
      <alignment horizontal="right" vertical="top"/>
    </xf>
    <xf numFmtId="0" fontId="25" fillId="0" borderId="0" xfId="5" applyFont="1" applyFill="1" applyBorder="1" applyAlignment="1">
      <alignment horizontal="left" vertical="top" wrapText="1" indent="1"/>
    </xf>
    <xf numFmtId="0" fontId="71" fillId="0" borderId="0" xfId="5" applyFont="1" applyFill="1" applyAlignment="1">
      <alignment vertical="top"/>
    </xf>
    <xf numFmtId="0" fontId="25" fillId="0" borderId="0" xfId="5" applyFont="1" applyFill="1" applyAlignment="1">
      <alignment horizontal="left" vertical="center"/>
    </xf>
    <xf numFmtId="0" fontId="52" fillId="0" borderId="0" xfId="5" applyFont="1" applyFill="1" applyAlignment="1">
      <alignment horizontal="left" vertical="center"/>
    </xf>
    <xf numFmtId="0" fontId="52" fillId="0" borderId="0" xfId="5" applyFont="1" applyFill="1" applyAlignment="1">
      <alignment horizontal="right" vertical="top"/>
    </xf>
    <xf numFmtId="0" fontId="72" fillId="0" borderId="0" xfId="5" applyFont="1" applyFill="1"/>
    <xf numFmtId="0" fontId="13" fillId="0" borderId="0" xfId="21" applyFont="1" applyAlignment="1">
      <alignment vertical="center"/>
    </xf>
    <xf numFmtId="0" fontId="50" fillId="0" borderId="0" xfId="5" applyNumberFormat="1" applyFont="1" applyFill="1" applyAlignment="1">
      <alignment horizontal="center" vertical="center"/>
    </xf>
    <xf numFmtId="0" fontId="73" fillId="0" borderId="0" xfId="5" applyFont="1" applyAlignment="1">
      <alignment vertical="top"/>
    </xf>
    <xf numFmtId="0" fontId="74" fillId="0" borderId="0" xfId="5" applyFont="1" applyAlignment="1">
      <alignment vertical="top"/>
    </xf>
    <xf numFmtId="0" fontId="50" fillId="0" borderId="0" xfId="5" applyFont="1" applyFill="1"/>
    <xf numFmtId="0" fontId="50" fillId="0" borderId="0" xfId="5" applyFont="1" applyFill="1" applyAlignment="1">
      <alignment horizontal="center"/>
    </xf>
    <xf numFmtId="0" fontId="50" fillId="0" borderId="0" xfId="5" applyFont="1" applyFill="1" applyAlignment="1">
      <alignment vertical="center"/>
    </xf>
    <xf numFmtId="0" fontId="73" fillId="0" borderId="0" xfId="5" applyFont="1" applyAlignment="1">
      <alignment vertical="center"/>
    </xf>
    <xf numFmtId="0" fontId="74" fillId="0" borderId="0" xfId="5" applyFont="1" applyAlignment="1">
      <alignment vertical="center"/>
    </xf>
    <xf numFmtId="0" fontId="74" fillId="0" borderId="0" xfId="5" applyFont="1" applyAlignment="1">
      <alignment vertical="center" wrapText="1"/>
    </xf>
    <xf numFmtId="0" fontId="73" fillId="0" borderId="0" xfId="5" applyFont="1" applyAlignment="1">
      <alignment vertical="center" wrapText="1"/>
    </xf>
    <xf numFmtId="0" fontId="74" fillId="0" borderId="0" xfId="21" applyFont="1" applyAlignment="1">
      <alignment vertical="center" wrapText="1"/>
    </xf>
    <xf numFmtId="0" fontId="50" fillId="0" borderId="0" xfId="5" applyFont="1"/>
    <xf numFmtId="0" fontId="50" fillId="0" borderId="0" xfId="5" applyFont="1" applyAlignment="1">
      <alignment horizontal="center"/>
    </xf>
    <xf numFmtId="0" fontId="9" fillId="0" borderId="0" xfId="5" applyFont="1" applyAlignment="1">
      <alignment horizontal="center"/>
    </xf>
    <xf numFmtId="2" fontId="50" fillId="0" borderId="0" xfId="5" applyNumberFormat="1" applyFont="1" applyAlignment="1">
      <alignment horizontal="center"/>
    </xf>
    <xf numFmtId="2" fontId="50" fillId="0" borderId="0" xfId="5" applyNumberFormat="1" applyFont="1"/>
    <xf numFmtId="2" fontId="50" fillId="0" borderId="0" xfId="5" applyNumberFormat="1" applyFont="1" applyAlignment="1">
      <alignment horizontal="right"/>
    </xf>
    <xf numFmtId="0" fontId="73" fillId="0" borderId="0" xfId="5" applyFont="1" applyFill="1"/>
    <xf numFmtId="0" fontId="50" fillId="0" borderId="0" xfId="5" applyFont="1" applyAlignment="1">
      <alignment wrapText="1"/>
    </xf>
    <xf numFmtId="49" fontId="42" fillId="0" borderId="0" xfId="5" applyNumberFormat="1" applyFont="1" applyFill="1"/>
    <xf numFmtId="0" fontId="74" fillId="0" borderId="0" xfId="5" applyFont="1" applyAlignment="1">
      <alignment vertical="top" wrapText="1"/>
    </xf>
    <xf numFmtId="165" fontId="9" fillId="0" borderId="0" xfId="12" applyFont="1" applyFill="1" applyBorder="1" applyAlignment="1" applyProtection="1"/>
    <xf numFmtId="4" fontId="75" fillId="0" borderId="0" xfId="12" applyNumberFormat="1" applyFont="1" applyFill="1" applyBorder="1" applyAlignment="1" applyProtection="1"/>
    <xf numFmtId="0" fontId="9" fillId="0" borderId="0" xfId="5" applyFont="1" applyFill="1" applyAlignment="1">
      <alignment horizontal="center"/>
    </xf>
    <xf numFmtId="0" fontId="73" fillId="0" borderId="0" xfId="5" applyFont="1" applyAlignment="1">
      <alignment vertical="top" wrapText="1"/>
    </xf>
    <xf numFmtId="0" fontId="73" fillId="0" borderId="0" xfId="5" applyNumberFormat="1" applyFont="1" applyFill="1" applyAlignment="1">
      <alignment horizontal="center" vertical="center"/>
    </xf>
    <xf numFmtId="0" fontId="50" fillId="0" borderId="0" xfId="5" applyNumberFormat="1" applyFont="1" applyAlignment="1">
      <alignment horizontal="center" vertical="center"/>
    </xf>
    <xf numFmtId="0" fontId="50" fillId="0" borderId="0" xfId="5" applyFont="1" applyAlignment="1">
      <alignment vertical="center"/>
    </xf>
    <xf numFmtId="0" fontId="13" fillId="5" borderId="15" xfId="5" applyFont="1" applyFill="1" applyBorder="1" applyAlignment="1">
      <alignment horizontal="center" vertical="center" wrapText="1"/>
    </xf>
    <xf numFmtId="0" fontId="3" fillId="0" borderId="0" xfId="5" quotePrefix="1" applyFont="1" applyBorder="1" applyAlignment="1">
      <alignment horizontal="left" vertical="center" wrapText="1"/>
    </xf>
    <xf numFmtId="0" fontId="13" fillId="0" borderId="0" xfId="5" applyFont="1" applyBorder="1" applyAlignment="1">
      <alignment horizontal="center" vertical="center" wrapText="1"/>
    </xf>
    <xf numFmtId="0" fontId="11" fillId="0" borderId="0" xfId="5" applyFont="1" applyBorder="1" applyAlignment="1">
      <alignment horizontal="right" vertical="center"/>
    </xf>
    <xf numFmtId="0" fontId="27" fillId="11" borderId="5" xfId="5" applyNumberFormat="1" applyFont="1" applyFill="1" applyBorder="1" applyAlignment="1">
      <alignment horizontal="center" vertical="center"/>
    </xf>
    <xf numFmtId="0" fontId="27" fillId="11" borderId="9" xfId="5" applyNumberFormat="1" applyFont="1" applyFill="1" applyBorder="1" applyAlignment="1">
      <alignment horizontal="center" vertical="center"/>
    </xf>
    <xf numFmtId="0" fontId="27" fillId="11" borderId="7" xfId="5" applyFont="1" applyFill="1" applyBorder="1" applyAlignment="1">
      <alignment horizontal="left" vertical="center" wrapText="1"/>
    </xf>
    <xf numFmtId="0" fontId="27" fillId="11" borderId="7" xfId="5" applyFont="1" applyFill="1" applyBorder="1" applyAlignment="1">
      <alignment horizontal="center" vertical="center" wrapText="1"/>
    </xf>
    <xf numFmtId="4" fontId="27" fillId="11" borderId="16" xfId="5" applyNumberFormat="1" applyFont="1" applyFill="1" applyBorder="1" applyAlignment="1">
      <alignment horizontal="center" vertical="center" wrapText="1"/>
    </xf>
    <xf numFmtId="4" fontId="27" fillId="11" borderId="5" xfId="5" applyNumberFormat="1" applyFont="1" applyFill="1" applyBorder="1" applyAlignment="1">
      <alignment horizontal="center" vertical="center" wrapText="1"/>
    </xf>
    <xf numFmtId="4" fontId="27" fillId="11" borderId="7" xfId="5" applyNumberFormat="1" applyFont="1" applyFill="1" applyBorder="1" applyAlignment="1">
      <alignment horizontal="center" vertical="center" wrapText="1"/>
    </xf>
    <xf numFmtId="4" fontId="27" fillId="11" borderId="10" xfId="5" applyNumberFormat="1" applyFont="1" applyFill="1" applyBorder="1" applyAlignment="1">
      <alignment horizontal="center" vertical="center" wrapText="1"/>
    </xf>
    <xf numFmtId="0" fontId="5" fillId="11" borderId="11" xfId="5" applyFont="1" applyFill="1" applyBorder="1" applyAlignment="1">
      <alignment horizontal="center" vertical="center" wrapText="1"/>
    </xf>
    <xf numFmtId="0" fontId="11" fillId="14" borderId="7" xfId="0" applyFont="1" applyFill="1" applyBorder="1" applyAlignment="1">
      <alignment horizontal="center" vertical="center" wrapText="1"/>
    </xf>
    <xf numFmtId="0" fontId="11" fillId="14" borderId="10" xfId="0" applyFont="1" applyFill="1" applyBorder="1" applyAlignment="1">
      <alignment horizontal="center" vertical="center" wrapText="1"/>
    </xf>
    <xf numFmtId="0" fontId="11" fillId="14" borderId="9" xfId="0" applyFont="1" applyFill="1" applyBorder="1" applyAlignment="1">
      <alignment horizontal="center" vertical="center" wrapText="1"/>
    </xf>
    <xf numFmtId="4" fontId="12" fillId="14" borderId="9" xfId="0" applyNumberFormat="1" applyFont="1" applyFill="1" applyBorder="1" applyAlignment="1">
      <alignment horizontal="center" vertical="center" wrapText="1"/>
    </xf>
    <xf numFmtId="4" fontId="12" fillId="14" borderId="7" xfId="0" applyNumberFormat="1" applyFont="1" applyFill="1" applyBorder="1" applyAlignment="1">
      <alignment horizontal="center" vertical="center" wrapText="1"/>
    </xf>
    <xf numFmtId="4" fontId="12" fillId="14" borderId="10" xfId="0" applyNumberFormat="1" applyFont="1" applyFill="1" applyBorder="1" applyAlignment="1">
      <alignment horizontal="center" vertical="center" wrapText="1"/>
    </xf>
    <xf numFmtId="0" fontId="9" fillId="0" borderId="0" xfId="5" applyFont="1" applyFill="1" applyAlignment="1">
      <alignment wrapText="1"/>
    </xf>
    <xf numFmtId="0" fontId="6" fillId="0" borderId="0" xfId="5" applyFont="1" applyFill="1" applyAlignment="1">
      <alignment wrapText="1"/>
    </xf>
    <xf numFmtId="0" fontId="50" fillId="0" borderId="0" xfId="5" applyFont="1" applyFill="1" applyAlignment="1">
      <alignment wrapText="1"/>
    </xf>
    <xf numFmtId="0" fontId="12" fillId="0" borderId="0" xfId="5" applyNumberFormat="1" applyFont="1" applyAlignment="1">
      <alignment horizontal="left" vertical="center"/>
    </xf>
    <xf numFmtId="0" fontId="63" fillId="0" borderId="0" xfId="5" applyFont="1" applyFill="1"/>
    <xf numFmtId="0" fontId="11" fillId="0" borderId="0" xfId="5" applyFont="1" applyFill="1" applyAlignment="1">
      <alignment vertical="center"/>
    </xf>
    <xf numFmtId="0" fontId="12" fillId="0" borderId="0" xfId="5" applyFont="1" applyFill="1" applyAlignment="1">
      <alignment horizontal="center" vertical="center"/>
    </xf>
    <xf numFmtId="0" fontId="5" fillId="0" borderId="0" xfId="5" applyFont="1" applyFill="1" applyAlignment="1">
      <alignment horizontal="center" vertical="center"/>
    </xf>
    <xf numFmtId="0" fontId="6" fillId="0" borderId="0" xfId="5" applyFont="1" applyFill="1" applyAlignment="1">
      <alignment horizontal="center" vertical="center"/>
    </xf>
    <xf numFmtId="0" fontId="76" fillId="0" borderId="0" xfId="5" applyFont="1" applyFill="1"/>
    <xf numFmtId="2" fontId="77" fillId="0" borderId="0" xfId="5" applyNumberFormat="1" applyFont="1" applyFill="1" applyAlignment="1">
      <alignment horizontal="left" vertical="top" wrapText="1"/>
    </xf>
    <xf numFmtId="2" fontId="77" fillId="0" borderId="0" xfId="5" applyNumberFormat="1" applyFont="1" applyFill="1" applyAlignment="1">
      <alignment vertical="top"/>
    </xf>
    <xf numFmtId="49" fontId="78" fillId="0" borderId="0" xfId="5" applyNumberFormat="1" applyFont="1" applyFill="1" applyAlignment="1">
      <alignment horizontal="center" vertical="top"/>
    </xf>
    <xf numFmtId="2" fontId="78" fillId="0" borderId="0" xfId="5" applyNumberFormat="1" applyFont="1" applyFill="1" applyAlignment="1">
      <alignment vertical="top" wrapText="1"/>
    </xf>
    <xf numFmtId="2" fontId="78" fillId="0" borderId="0" xfId="5" applyNumberFormat="1" applyFont="1" applyFill="1" applyAlignment="1">
      <alignment horizontal="center" vertical="center"/>
    </xf>
    <xf numFmtId="2" fontId="77" fillId="0" borderId="0" xfId="5" applyNumberFormat="1" applyFont="1" applyFill="1" applyAlignment="1">
      <alignment horizontal="right" vertical="top"/>
    </xf>
    <xf numFmtId="2" fontId="77" fillId="0" borderId="0" xfId="5" applyNumberFormat="1" applyFont="1" applyFill="1" applyAlignment="1">
      <alignment horizontal="center" vertical="center"/>
    </xf>
    <xf numFmtId="2" fontId="7" fillId="0" borderId="0" xfId="5" applyNumberFormat="1" applyFont="1" applyFill="1" applyAlignment="1">
      <alignment horizontal="center" vertical="center"/>
    </xf>
    <xf numFmtId="49" fontId="13" fillId="0" borderId="0" xfId="5" applyNumberFormat="1" applyFont="1" applyFill="1" applyAlignment="1">
      <alignment horizontal="left" vertical="center" wrapText="1"/>
    </xf>
    <xf numFmtId="0" fontId="70" fillId="0" borderId="0" xfId="5" applyFont="1" applyFill="1" applyAlignment="1">
      <alignment vertical="center" wrapText="1"/>
    </xf>
    <xf numFmtId="2" fontId="45" fillId="0" borderId="0" xfId="5" applyNumberFormat="1" applyFont="1" applyFill="1" applyAlignment="1">
      <alignment horizontal="center" vertical="center" wrapText="1"/>
    </xf>
    <xf numFmtId="1" fontId="6" fillId="2" borderId="7" xfId="5" applyNumberFormat="1" applyFont="1" applyFill="1" applyBorder="1" applyAlignment="1">
      <alignment horizontal="center" wrapText="1"/>
    </xf>
    <xf numFmtId="0" fontId="5" fillId="0" borderId="0" xfId="5" applyFont="1" applyFill="1" applyBorder="1" applyAlignment="1">
      <alignment vertical="center"/>
    </xf>
    <xf numFmtId="0" fontId="5" fillId="0" borderId="0" xfId="5" applyFont="1" applyFill="1" applyBorder="1" applyAlignment="1">
      <alignment vertical="center" wrapText="1"/>
    </xf>
    <xf numFmtId="0" fontId="50" fillId="0" borderId="0" xfId="5" applyFont="1" applyFill="1" applyBorder="1" applyAlignment="1">
      <alignment horizontal="left" vertical="center" wrapText="1"/>
    </xf>
    <xf numFmtId="2" fontId="80" fillId="0" borderId="0" xfId="5" applyNumberFormat="1" applyFont="1" applyFill="1" applyAlignment="1">
      <alignment vertical="top"/>
    </xf>
    <xf numFmtId="2" fontId="80" fillId="0" borderId="0" xfId="5" applyNumberFormat="1" applyFont="1" applyFill="1" applyAlignment="1">
      <alignment horizontal="center" vertical="top"/>
    </xf>
    <xf numFmtId="1" fontId="50" fillId="0" borderId="0" xfId="5" applyNumberFormat="1" applyFont="1" applyFill="1" applyAlignment="1">
      <alignment horizontal="center" wrapText="1"/>
    </xf>
    <xf numFmtId="49" fontId="6" fillId="3" borderId="0" xfId="5" applyNumberFormat="1" applyFont="1" applyFill="1" applyAlignment="1">
      <alignment horizontal="left" vertical="center" wrapText="1"/>
    </xf>
    <xf numFmtId="2" fontId="3" fillId="3" borderId="5" xfId="6" applyNumberFormat="1" applyFont="1" applyFill="1" applyBorder="1" applyAlignment="1" applyProtection="1">
      <alignment horizontal="center" vertical="center" wrapText="1"/>
    </xf>
    <xf numFmtId="2" fontId="3" fillId="3" borderId="7" xfId="6" applyNumberFormat="1" applyFont="1" applyFill="1" applyBorder="1" applyAlignment="1" applyProtection="1">
      <alignment horizontal="center" vertical="center" wrapText="1"/>
    </xf>
    <xf numFmtId="2" fontId="3" fillId="3" borderId="10" xfId="4" applyNumberFormat="1" applyFont="1" applyFill="1" applyBorder="1" applyAlignment="1">
      <alignment horizontal="center" vertical="center" wrapText="1"/>
    </xf>
    <xf numFmtId="2" fontId="3" fillId="3" borderId="9" xfId="6" applyNumberFormat="1" applyFont="1" applyFill="1" applyBorder="1" applyAlignment="1" applyProtection="1">
      <alignment horizontal="center" vertical="center" wrapText="1"/>
    </xf>
    <xf numFmtId="0" fontId="6" fillId="3" borderId="37" xfId="5" applyNumberFormat="1" applyFont="1" applyFill="1" applyBorder="1" applyAlignment="1">
      <alignment horizontal="center" wrapText="1"/>
    </xf>
    <xf numFmtId="0" fontId="3" fillId="3" borderId="39" xfId="5" applyNumberFormat="1" applyFont="1" applyFill="1" applyBorder="1" applyAlignment="1">
      <alignment horizontal="center" wrapText="1"/>
    </xf>
    <xf numFmtId="0" fontId="6" fillId="3" borderId="40" xfId="5" applyNumberFormat="1" applyFont="1" applyFill="1" applyBorder="1" applyAlignment="1">
      <alignment horizontal="center" wrapText="1"/>
    </xf>
    <xf numFmtId="0" fontId="6" fillId="3" borderId="39" xfId="5" applyNumberFormat="1" applyFont="1" applyFill="1" applyBorder="1" applyAlignment="1">
      <alignment horizontal="center" wrapText="1"/>
    </xf>
    <xf numFmtId="49" fontId="6" fillId="3" borderId="0" xfId="5" applyNumberFormat="1" applyFont="1" applyFill="1" applyAlignment="1">
      <alignment horizontal="center" wrapText="1"/>
    </xf>
    <xf numFmtId="0" fontId="12" fillId="14" borderId="21" xfId="5" applyNumberFormat="1" applyFont="1" applyFill="1" applyBorder="1" applyAlignment="1">
      <alignment horizontal="center" vertical="center" wrapText="1"/>
    </xf>
    <xf numFmtId="49" fontId="12" fillId="14" borderId="7" xfId="5" applyNumberFormat="1" applyFont="1" applyFill="1" applyBorder="1" applyAlignment="1">
      <alignment horizontal="center" vertical="center" wrapText="1"/>
    </xf>
    <xf numFmtId="0" fontId="43" fillId="14" borderId="7" xfId="5" applyFont="1" applyFill="1" applyBorder="1" applyAlignment="1">
      <alignment horizontal="left" vertical="center" wrapText="1"/>
    </xf>
    <xf numFmtId="0" fontId="12" fillId="14" borderId="7" xfId="5" applyFont="1" applyFill="1" applyBorder="1" applyAlignment="1">
      <alignment horizontal="center" vertical="center" wrapText="1"/>
    </xf>
    <xf numFmtId="0" fontId="12" fillId="14" borderId="16" xfId="5" applyFont="1" applyFill="1" applyBorder="1" applyAlignment="1">
      <alignment horizontal="center" vertical="center" wrapText="1"/>
    </xf>
    <xf numFmtId="4" fontId="12" fillId="14" borderId="16" xfId="5" applyNumberFormat="1" applyFont="1" applyFill="1" applyBorder="1" applyAlignment="1">
      <alignment horizontal="center" vertical="center" wrapText="1"/>
    </xf>
    <xf numFmtId="4" fontId="12" fillId="14" borderId="5" xfId="5" applyNumberFormat="1" applyFont="1" applyFill="1" applyBorder="1" applyAlignment="1">
      <alignment horizontal="center" vertical="center" wrapText="1"/>
    </xf>
    <xf numFmtId="4" fontId="12" fillId="14" borderId="7" xfId="5" applyNumberFormat="1" applyFont="1" applyFill="1" applyBorder="1" applyAlignment="1">
      <alignment horizontal="center" vertical="center" wrapText="1"/>
    </xf>
    <xf numFmtId="4" fontId="12" fillId="14" borderId="10" xfId="5" applyNumberFormat="1" applyFont="1" applyFill="1" applyBorder="1" applyAlignment="1">
      <alignment horizontal="center" vertical="center" wrapText="1"/>
    </xf>
    <xf numFmtId="4" fontId="12" fillId="14" borderId="9" xfId="5" applyNumberFormat="1" applyFont="1" applyFill="1" applyBorder="1" applyAlignment="1">
      <alignment horizontal="center" vertical="center" wrapText="1"/>
    </xf>
    <xf numFmtId="4" fontId="12" fillId="14" borderId="29" xfId="5" applyNumberFormat="1" applyFont="1" applyFill="1" applyBorder="1" applyAlignment="1">
      <alignment horizontal="center" vertical="center" wrapText="1"/>
    </xf>
    <xf numFmtId="0" fontId="5" fillId="3" borderId="0" xfId="5" applyFont="1" applyFill="1"/>
    <xf numFmtId="49" fontId="12" fillId="11" borderId="21" xfId="5" applyNumberFormat="1" applyFont="1" applyFill="1" applyBorder="1" applyAlignment="1">
      <alignment horizontal="center" vertical="center" wrapText="1"/>
    </xf>
    <xf numFmtId="49" fontId="12" fillId="11" borderId="7" xfId="5" applyNumberFormat="1" applyFont="1" applyFill="1" applyBorder="1" applyAlignment="1">
      <alignment horizontal="center" vertical="center" wrapText="1"/>
    </xf>
    <xf numFmtId="0" fontId="12" fillId="11" borderId="7" xfId="5" applyFont="1" applyFill="1" applyBorder="1" applyAlignment="1">
      <alignment horizontal="left" vertical="center" wrapText="1"/>
    </xf>
    <xf numFmtId="0" fontId="12" fillId="11" borderId="7" xfId="5" applyFont="1" applyFill="1" applyBorder="1" applyAlignment="1">
      <alignment horizontal="center" vertical="center" wrapText="1"/>
    </xf>
    <xf numFmtId="0" fontId="12" fillId="11" borderId="16" xfId="5" applyFont="1" applyFill="1" applyBorder="1" applyAlignment="1">
      <alignment horizontal="center" vertical="center" wrapText="1"/>
    </xf>
    <xf numFmtId="4" fontId="12" fillId="11" borderId="16" xfId="5" applyNumberFormat="1" applyFont="1" applyFill="1" applyBorder="1" applyAlignment="1">
      <alignment horizontal="center" vertical="center" wrapText="1"/>
    </xf>
    <xf numFmtId="4" fontId="12" fillId="11" borderId="5" xfId="5" applyNumberFormat="1" applyFont="1" applyFill="1" applyBorder="1" applyAlignment="1">
      <alignment horizontal="center" vertical="center" wrapText="1"/>
    </xf>
    <xf numFmtId="4" fontId="12" fillId="11" borderId="7" xfId="5" applyNumberFormat="1" applyFont="1" applyFill="1" applyBorder="1" applyAlignment="1">
      <alignment horizontal="center" vertical="center" wrapText="1"/>
    </xf>
    <xf numFmtId="4" fontId="12" fillId="11" borderId="10" xfId="5" applyNumberFormat="1" applyFont="1" applyFill="1" applyBorder="1" applyAlignment="1">
      <alignment horizontal="center" vertical="center" wrapText="1"/>
    </xf>
    <xf numFmtId="4" fontId="12" fillId="11" borderId="9" xfId="5" applyNumberFormat="1" applyFont="1" applyFill="1" applyBorder="1" applyAlignment="1">
      <alignment horizontal="center" vertical="center" wrapText="1"/>
    </xf>
    <xf numFmtId="4" fontId="12" fillId="11" borderId="29" xfId="5" applyNumberFormat="1" applyFont="1" applyFill="1" applyBorder="1" applyAlignment="1">
      <alignment horizontal="center" vertical="center" wrapText="1"/>
    </xf>
    <xf numFmtId="49" fontId="11" fillId="3" borderId="21" xfId="5" applyNumberFormat="1" applyFont="1" applyFill="1" applyBorder="1" applyAlignment="1">
      <alignment horizontal="center" vertical="center" wrapText="1"/>
    </xf>
    <xf numFmtId="49" fontId="11" fillId="3" borderId="7" xfId="5" applyNumberFormat="1" applyFont="1" applyFill="1" applyBorder="1" applyAlignment="1">
      <alignment horizontal="center" vertical="center" wrapText="1"/>
    </xf>
    <xf numFmtId="1" fontId="11" fillId="0" borderId="7" xfId="5" applyNumberFormat="1" applyFont="1" applyFill="1" applyBorder="1" applyAlignment="1">
      <alignment horizontal="center" vertical="center" wrapText="1"/>
    </xf>
    <xf numFmtId="1" fontId="11" fillId="0" borderId="16" xfId="5" applyNumberFormat="1" applyFont="1" applyFill="1" applyBorder="1" applyAlignment="1">
      <alignment horizontal="center" vertical="center" wrapText="1"/>
    </xf>
    <xf numFmtId="4" fontId="11" fillId="2" borderId="5" xfId="5" applyNumberFormat="1" applyFont="1" applyFill="1" applyBorder="1" applyAlignment="1">
      <alignment horizontal="center" vertical="center" wrapText="1"/>
    </xf>
    <xf numFmtId="4" fontId="11" fillId="2" borderId="7" xfId="5" applyNumberFormat="1" applyFont="1" applyFill="1" applyBorder="1" applyAlignment="1">
      <alignment horizontal="center" vertical="center" wrapText="1"/>
    </xf>
    <xf numFmtId="4" fontId="11" fillId="0" borderId="10" xfId="5" applyNumberFormat="1" applyFont="1" applyBorder="1" applyAlignment="1">
      <alignment horizontal="center" vertical="center" wrapText="1"/>
    </xf>
    <xf numFmtId="4" fontId="11" fillId="0" borderId="9" xfId="5" applyNumberFormat="1" applyFont="1" applyBorder="1" applyAlignment="1">
      <alignment horizontal="center" vertical="center" wrapText="1"/>
    </xf>
    <xf numFmtId="4" fontId="11" fillId="0" borderId="7" xfId="5" applyNumberFormat="1" applyFont="1" applyBorder="1" applyAlignment="1">
      <alignment horizontal="center" vertical="center" wrapText="1"/>
    </xf>
    <xf numFmtId="4" fontId="11" fillId="0" borderId="16" xfId="5" applyNumberFormat="1" applyFont="1" applyBorder="1" applyAlignment="1">
      <alignment horizontal="center" vertical="center" wrapText="1"/>
    </xf>
    <xf numFmtId="4" fontId="11" fillId="3" borderId="29" xfId="5" applyNumberFormat="1" applyFont="1" applyFill="1" applyBorder="1" applyAlignment="1">
      <alignment horizontal="center" vertical="center" wrapText="1"/>
    </xf>
    <xf numFmtId="0" fontId="6" fillId="3" borderId="0" xfId="5" applyFont="1" applyFill="1" applyAlignment="1">
      <alignment wrapText="1"/>
    </xf>
    <xf numFmtId="49" fontId="42" fillId="3" borderId="7" xfId="5" applyNumberFormat="1" applyFont="1" applyFill="1" applyBorder="1" applyAlignment="1">
      <alignment horizontal="center" vertical="center" wrapText="1"/>
    </xf>
    <xf numFmtId="0" fontId="50" fillId="3" borderId="0" xfId="5" applyFont="1" applyFill="1" applyAlignment="1">
      <alignment wrapText="1"/>
    </xf>
    <xf numFmtId="1" fontId="11" fillId="3" borderId="7" xfId="5" applyNumberFormat="1" applyFont="1" applyFill="1" applyBorder="1" applyAlignment="1">
      <alignment horizontal="center" vertical="center" wrapText="1"/>
    </xf>
    <xf numFmtId="1" fontId="11" fillId="3" borderId="16" xfId="5" applyNumberFormat="1" applyFont="1" applyFill="1" applyBorder="1" applyAlignment="1">
      <alignment horizontal="center" vertical="center" wrapText="1"/>
    </xf>
    <xf numFmtId="0" fontId="12" fillId="14" borderId="53" xfId="5" applyNumberFormat="1" applyFont="1" applyFill="1" applyBorder="1" applyAlignment="1">
      <alignment horizontal="center" vertical="center" wrapText="1"/>
    </xf>
    <xf numFmtId="49" fontId="12" fillId="14" borderId="15" xfId="5" applyNumberFormat="1" applyFont="1" applyFill="1" applyBorder="1" applyAlignment="1">
      <alignment horizontal="center" vertical="center" wrapText="1"/>
    </xf>
    <xf numFmtId="0" fontId="43" fillId="14" borderId="15" xfId="5" applyFont="1" applyFill="1" applyBorder="1" applyAlignment="1">
      <alignment horizontal="left" vertical="center" wrapText="1"/>
    </xf>
    <xf numFmtId="0" fontId="12" fillId="14" borderId="15" xfId="5" applyFont="1" applyFill="1" applyBorder="1" applyAlignment="1">
      <alignment horizontal="center" vertical="center" wrapText="1"/>
    </xf>
    <xf numFmtId="0" fontId="12" fillId="14" borderId="46" xfId="5" applyFont="1" applyFill="1" applyBorder="1" applyAlignment="1">
      <alignment horizontal="center" vertical="center" wrapText="1"/>
    </xf>
    <xf numFmtId="4" fontId="12" fillId="14" borderId="46" xfId="5" applyNumberFormat="1" applyFont="1" applyFill="1" applyBorder="1" applyAlignment="1">
      <alignment horizontal="center" vertical="center" wrapText="1"/>
    </xf>
    <xf numFmtId="4" fontId="12" fillId="14" borderId="17" xfId="5" applyNumberFormat="1" applyFont="1" applyFill="1" applyBorder="1" applyAlignment="1">
      <alignment horizontal="center" vertical="center" wrapText="1"/>
    </xf>
    <xf numFmtId="4" fontId="12" fillId="14" borderId="15" xfId="5" applyNumberFormat="1" applyFont="1" applyFill="1" applyBorder="1" applyAlignment="1">
      <alignment horizontal="center" vertical="center" wrapText="1"/>
    </xf>
    <xf numFmtId="4" fontId="12" fillId="14" borderId="18" xfId="5" applyNumberFormat="1" applyFont="1" applyFill="1" applyBorder="1" applyAlignment="1">
      <alignment horizontal="center" vertical="center" wrapText="1"/>
    </xf>
    <xf numFmtId="4" fontId="12" fillId="14" borderId="19" xfId="5" applyNumberFormat="1" applyFont="1" applyFill="1" applyBorder="1" applyAlignment="1">
      <alignment horizontal="center" vertical="center" wrapText="1"/>
    </xf>
    <xf numFmtId="4" fontId="12" fillId="14" borderId="30" xfId="5" applyNumberFormat="1" applyFont="1" applyFill="1" applyBorder="1" applyAlignment="1">
      <alignment horizontal="center" vertical="center" wrapText="1"/>
    </xf>
    <xf numFmtId="0" fontId="12" fillId="11" borderId="21" xfId="5" applyNumberFormat="1" applyFont="1" applyFill="1" applyBorder="1" applyAlignment="1">
      <alignment horizontal="center" vertical="center" wrapText="1"/>
    </xf>
    <xf numFmtId="0" fontId="43" fillId="11" borderId="7" xfId="5" applyFont="1" applyFill="1" applyBorder="1" applyAlignment="1">
      <alignment horizontal="left" vertical="center" wrapText="1"/>
    </xf>
    <xf numFmtId="4" fontId="5" fillId="11" borderId="29" xfId="5" applyNumberFormat="1" applyFont="1" applyFill="1" applyBorder="1" applyAlignment="1">
      <alignment horizontal="left" vertical="center" wrapText="1"/>
    </xf>
    <xf numFmtId="49" fontId="11" fillId="0" borderId="5" xfId="5" applyNumberFormat="1" applyFont="1" applyBorder="1" applyAlignment="1">
      <alignment horizontal="center" vertical="center" wrapText="1"/>
    </xf>
    <xf numFmtId="49" fontId="11" fillId="0" borderId="9" xfId="5" applyNumberFormat="1" applyFont="1" applyBorder="1" applyAlignment="1">
      <alignment horizontal="center" vertical="center" wrapText="1"/>
    </xf>
    <xf numFmtId="4" fontId="23" fillId="3" borderId="16" xfId="5" applyNumberFormat="1" applyFont="1" applyFill="1" applyBorder="1" applyAlignment="1">
      <alignment horizontal="center" vertical="center" wrapText="1"/>
    </xf>
    <xf numFmtId="2" fontId="11" fillId="0" borderId="21" xfId="5" quotePrefix="1" applyNumberFormat="1" applyFont="1" applyFill="1" applyBorder="1" applyAlignment="1">
      <alignment horizontal="center" vertical="center" wrapText="1"/>
    </xf>
    <xf numFmtId="2" fontId="11" fillId="3" borderId="10" xfId="5" quotePrefix="1" applyNumberFormat="1" applyFont="1" applyFill="1" applyBorder="1" applyAlignment="1">
      <alignment horizontal="center" vertical="center" wrapText="1"/>
    </xf>
    <xf numFmtId="2" fontId="11" fillId="3" borderId="5" xfId="5" quotePrefix="1" applyNumberFormat="1" applyFont="1" applyFill="1" applyBorder="1" applyAlignment="1">
      <alignment horizontal="center" vertical="center" wrapText="1"/>
    </xf>
    <xf numFmtId="2" fontId="11" fillId="3" borderId="7" xfId="5" quotePrefix="1" applyNumberFormat="1" applyFont="1" applyFill="1" applyBorder="1" applyAlignment="1">
      <alignment horizontal="center" vertical="center" wrapText="1"/>
    </xf>
    <xf numFmtId="49" fontId="11" fillId="0" borderId="12" xfId="5" applyNumberFormat="1" applyFont="1" applyFill="1" applyBorder="1" applyAlignment="1">
      <alignment horizontal="center" vertical="center" wrapText="1"/>
    </xf>
    <xf numFmtId="0" fontId="11" fillId="3" borderId="15" xfId="5" applyFont="1" applyFill="1" applyBorder="1" applyAlignment="1">
      <alignment horizontal="left" vertical="center" wrapText="1"/>
    </xf>
    <xf numFmtId="4" fontId="23" fillId="3" borderId="46" xfId="5" applyNumberFormat="1" applyFont="1" applyFill="1" applyBorder="1" applyAlignment="1">
      <alignment horizontal="center" vertical="center" wrapText="1"/>
    </xf>
    <xf numFmtId="4" fontId="11" fillId="0" borderId="27" xfId="5" applyNumberFormat="1" applyFont="1" applyFill="1" applyBorder="1" applyAlignment="1">
      <alignment horizontal="center" vertical="center" wrapText="1"/>
    </xf>
    <xf numFmtId="4" fontId="22" fillId="3" borderId="16" xfId="5" applyNumberFormat="1" applyFont="1" applyFill="1" applyBorder="1" applyAlignment="1">
      <alignment horizontal="center" vertical="center" wrapText="1"/>
    </xf>
    <xf numFmtId="4" fontId="11" fillId="3" borderId="14" xfId="5" applyNumberFormat="1" applyFont="1" applyFill="1" applyBorder="1" applyAlignment="1">
      <alignment horizontal="center" vertical="center" wrapText="1"/>
    </xf>
    <xf numFmtId="49" fontId="23" fillId="0" borderId="12" xfId="5" applyNumberFormat="1" applyFont="1" applyBorder="1" applyAlignment="1">
      <alignment horizontal="center" vertical="center" wrapText="1"/>
    </xf>
    <xf numFmtId="0" fontId="11" fillId="0" borderId="7" xfId="5" applyFont="1" applyFill="1" applyBorder="1"/>
    <xf numFmtId="49" fontId="11" fillId="0" borderId="12" xfId="5" applyNumberFormat="1" applyFont="1" applyBorder="1" applyAlignment="1">
      <alignment horizontal="center" vertical="center" wrapText="1"/>
    </xf>
    <xf numFmtId="0" fontId="12" fillId="0" borderId="7" xfId="5" applyFont="1" applyFill="1" applyBorder="1" applyAlignment="1">
      <alignment horizontal="left" vertical="center" wrapText="1"/>
    </xf>
    <xf numFmtId="4" fontId="11" fillId="3" borderId="16" xfId="5" applyNumberFormat="1" applyFont="1" applyFill="1" applyBorder="1" applyAlignment="1">
      <alignment horizontal="center" vertical="center" wrapText="1"/>
    </xf>
    <xf numFmtId="166" fontId="11" fillId="0" borderId="5" xfId="5" applyNumberFormat="1" applyFont="1" applyFill="1" applyBorder="1" applyAlignment="1">
      <alignment horizontal="center" vertical="center" wrapText="1"/>
    </xf>
    <xf numFmtId="166" fontId="11" fillId="0" borderId="7" xfId="5" applyNumberFormat="1" applyFont="1" applyFill="1" applyBorder="1" applyAlignment="1">
      <alignment horizontal="center" vertical="center" wrapText="1"/>
    </xf>
    <xf numFmtId="4" fontId="11" fillId="3" borderId="21" xfId="5" applyNumberFormat="1" applyFont="1" applyFill="1" applyBorder="1" applyAlignment="1">
      <alignment horizontal="center" vertical="center" wrapText="1"/>
    </xf>
    <xf numFmtId="0" fontId="11" fillId="0" borderId="16" xfId="5" applyFont="1" applyBorder="1" applyAlignment="1">
      <alignment horizontal="center" vertical="center" wrapText="1"/>
    </xf>
    <xf numFmtId="4" fontId="5" fillId="11" borderId="21" xfId="5" applyNumberFormat="1" applyFont="1" applyFill="1" applyBorder="1" applyAlignment="1">
      <alignment horizontal="left" vertical="center" wrapText="1"/>
    </xf>
    <xf numFmtId="0" fontId="11" fillId="0" borderId="6" xfId="5" applyFont="1" applyFill="1" applyBorder="1" applyAlignment="1">
      <alignment horizontal="center" vertical="center" wrapText="1"/>
    </xf>
    <xf numFmtId="0" fontId="11" fillId="0" borderId="27" xfId="5" applyFont="1" applyFill="1" applyBorder="1" applyAlignment="1">
      <alignment horizontal="center" vertical="center" wrapText="1"/>
    </xf>
    <xf numFmtId="1" fontId="25" fillId="4" borderId="54" xfId="5" applyNumberFormat="1" applyFont="1" applyFill="1" applyBorder="1" applyAlignment="1">
      <alignment horizontal="center" vertical="center"/>
    </xf>
    <xf numFmtId="0" fontId="27" fillId="4" borderId="55" xfId="5" applyFont="1" applyFill="1" applyBorder="1" applyAlignment="1">
      <alignment horizontal="left" vertical="center" wrapText="1" indent="1"/>
    </xf>
    <xf numFmtId="0" fontId="25" fillId="4" borderId="55" xfId="5" applyFont="1" applyFill="1" applyBorder="1" applyAlignment="1">
      <alignment horizontal="center" vertical="center" wrapText="1"/>
    </xf>
    <xf numFmtId="0" fontId="25" fillId="4" borderId="56" xfId="5" applyFont="1" applyFill="1" applyBorder="1" applyAlignment="1">
      <alignment horizontal="center" vertical="center" wrapText="1"/>
    </xf>
    <xf numFmtId="2" fontId="25" fillId="4" borderId="57" xfId="5" applyNumberFormat="1" applyFont="1" applyFill="1" applyBorder="1" applyAlignment="1">
      <alignment horizontal="center" vertical="center" wrapText="1"/>
    </xf>
    <xf numFmtId="4" fontId="25" fillId="4" borderId="58" xfId="5" applyNumberFormat="1" applyFont="1" applyFill="1" applyBorder="1" applyAlignment="1">
      <alignment horizontal="center" vertical="center" wrapText="1"/>
    </xf>
    <xf numFmtId="4" fontId="25" fillId="4" borderId="55" xfId="5" applyNumberFormat="1" applyFont="1" applyFill="1" applyBorder="1" applyAlignment="1">
      <alignment horizontal="center" vertical="center" wrapText="1"/>
    </xf>
    <xf numFmtId="4" fontId="25" fillId="4" borderId="57" xfId="5" applyNumberFormat="1" applyFont="1" applyFill="1" applyBorder="1" applyAlignment="1">
      <alignment horizontal="center" vertical="center" wrapText="1"/>
    </xf>
    <xf numFmtId="4" fontId="27" fillId="4" borderId="58" xfId="5" applyNumberFormat="1" applyFont="1" applyFill="1" applyBorder="1" applyAlignment="1">
      <alignment horizontal="center" vertical="center" wrapText="1"/>
    </xf>
    <xf numFmtId="4" fontId="27" fillId="4" borderId="55" xfId="5" applyNumberFormat="1" applyFont="1" applyFill="1" applyBorder="1" applyAlignment="1">
      <alignment horizontal="center" vertical="center" wrapText="1"/>
    </xf>
    <xf numFmtId="4" fontId="27" fillId="4" borderId="57" xfId="5" applyNumberFormat="1" applyFont="1" applyFill="1" applyBorder="1" applyAlignment="1">
      <alignment horizontal="center" vertical="center" wrapText="1"/>
    </xf>
    <xf numFmtId="4" fontId="25" fillId="4" borderId="59" xfId="5" applyNumberFormat="1" applyFont="1" applyFill="1" applyBorder="1" applyAlignment="1">
      <alignment horizontal="center" vertical="center" wrapText="1"/>
    </xf>
    <xf numFmtId="0" fontId="25" fillId="3" borderId="0" xfId="5" applyFont="1" applyFill="1" applyAlignment="1">
      <alignment vertical="center" wrapText="1"/>
    </xf>
    <xf numFmtId="49" fontId="50" fillId="0" borderId="0" xfId="5" applyNumberFormat="1" applyFont="1" applyFill="1" applyAlignment="1">
      <alignment horizontal="center" wrapText="1"/>
    </xf>
    <xf numFmtId="2" fontId="50" fillId="0" borderId="0" xfId="5" applyNumberFormat="1" applyFont="1" applyFill="1" applyAlignment="1">
      <alignment horizontal="center" vertical="center" wrapText="1"/>
    </xf>
    <xf numFmtId="0" fontId="50" fillId="0" borderId="0" xfId="5" applyFont="1" applyFill="1" applyAlignment="1">
      <alignment horizontal="center" vertical="center" wrapText="1"/>
    </xf>
    <xf numFmtId="0" fontId="68" fillId="0" borderId="0" xfId="5" applyFont="1" applyAlignment="1">
      <alignment vertical="center"/>
    </xf>
    <xf numFmtId="4" fontId="50" fillId="0" borderId="0" xfId="5" applyNumberFormat="1" applyFont="1"/>
    <xf numFmtId="4" fontId="50" fillId="0" borderId="0" xfId="5" applyNumberFormat="1" applyFont="1" applyAlignment="1">
      <alignment horizontal="center" vertical="center"/>
    </xf>
    <xf numFmtId="0" fontId="50" fillId="0" borderId="0" xfId="5" applyFont="1" applyAlignment="1">
      <alignment horizontal="center" vertical="center"/>
    </xf>
    <xf numFmtId="0" fontId="51" fillId="0" borderId="0" xfId="5" applyFont="1" applyAlignment="1">
      <alignment vertical="center"/>
    </xf>
    <xf numFmtId="49" fontId="68" fillId="0" borderId="0" xfId="5" applyNumberFormat="1" applyFont="1" applyAlignment="1">
      <alignment horizontal="center" vertical="center"/>
    </xf>
    <xf numFmtId="0" fontId="68" fillId="0" borderId="0" xfId="5" applyFont="1" applyAlignment="1">
      <alignment horizontal="center" vertical="center"/>
    </xf>
    <xf numFmtId="2" fontId="68" fillId="0" borderId="0" xfId="7" applyNumberFormat="1" applyFont="1" applyAlignment="1">
      <alignment horizontal="center" vertical="center"/>
    </xf>
    <xf numFmtId="166" fontId="68" fillId="0" borderId="0" xfId="7" applyFont="1" applyAlignment="1">
      <alignment horizontal="center" vertical="center"/>
    </xf>
    <xf numFmtId="4" fontId="68" fillId="0" borderId="0" xfId="5" applyNumberFormat="1" applyFont="1" applyAlignment="1">
      <alignment horizontal="right" vertical="center"/>
    </xf>
    <xf numFmtId="2" fontId="68" fillId="0" borderId="0" xfId="5" applyNumberFormat="1" applyFont="1" applyAlignment="1">
      <alignment vertical="center" wrapText="1"/>
    </xf>
    <xf numFmtId="0" fontId="11" fillId="0" borderId="0" xfId="5" applyFont="1" applyFill="1" applyAlignment="1">
      <alignment vertical="top" wrapText="1"/>
    </xf>
    <xf numFmtId="0" fontId="25" fillId="0" borderId="0" xfId="5" applyFont="1" applyFill="1" applyBorder="1"/>
    <xf numFmtId="0" fontId="25" fillId="0" borderId="0" xfId="5" applyFont="1" applyBorder="1"/>
    <xf numFmtId="0" fontId="6" fillId="0" borderId="0" xfId="5" applyNumberFormat="1" applyFont="1" applyFill="1" applyAlignment="1">
      <alignment horizontal="right" vertical="top"/>
    </xf>
    <xf numFmtId="0" fontId="6" fillId="0" borderId="0" xfId="5" applyFont="1" applyAlignment="1">
      <alignment horizontal="right" vertical="top"/>
    </xf>
    <xf numFmtId="0" fontId="6" fillId="0" borderId="0" xfId="5" applyFont="1" applyFill="1" applyBorder="1" applyAlignment="1">
      <alignment horizontal="right" vertical="top" wrapText="1"/>
    </xf>
    <xf numFmtId="0" fontId="12" fillId="0" borderId="0" xfId="5" applyFont="1" applyFill="1" applyAlignment="1">
      <alignment vertical="top" wrapText="1"/>
    </xf>
    <xf numFmtId="49" fontId="50" fillId="0" borderId="0" xfId="5" applyNumberFormat="1" applyFont="1" applyFill="1" applyAlignment="1">
      <alignment horizontal="right" vertical="top" wrapText="1"/>
    </xf>
    <xf numFmtId="49" fontId="6" fillId="0" borderId="0" xfId="5" applyNumberFormat="1" applyFont="1" applyFill="1" applyAlignment="1">
      <alignment horizontal="right" vertical="top" wrapText="1"/>
    </xf>
    <xf numFmtId="0" fontId="6" fillId="0" borderId="0" xfId="5" applyFont="1" applyFill="1" applyAlignment="1">
      <alignment horizontal="right" vertical="top"/>
    </xf>
    <xf numFmtId="0" fontId="11" fillId="0" borderId="0" xfId="5" applyFont="1" applyFill="1" applyAlignment="1">
      <alignment wrapText="1"/>
    </xf>
    <xf numFmtId="2" fontId="11" fillId="0" borderId="0" xfId="5" applyNumberFormat="1" applyFont="1" applyFill="1" applyAlignment="1">
      <alignment horizontal="center" vertical="center" wrapText="1"/>
    </xf>
    <xf numFmtId="0" fontId="11" fillId="0" borderId="0" xfId="5" applyFont="1" applyAlignment="1">
      <alignment vertical="center"/>
    </xf>
    <xf numFmtId="0" fontId="11" fillId="0" borderId="0" xfId="5" applyFont="1" applyAlignment="1">
      <alignment vertical="top"/>
    </xf>
    <xf numFmtId="0" fontId="11" fillId="0" borderId="0" xfId="5" applyFont="1" applyFill="1" applyAlignment="1">
      <alignment horizontal="center" vertical="center" wrapText="1"/>
    </xf>
    <xf numFmtId="0" fontId="42" fillId="0" borderId="0" xfId="5" applyFont="1" applyFill="1" applyBorder="1" applyAlignment="1">
      <alignment vertical="center"/>
    </xf>
    <xf numFmtId="44" fontId="9" fillId="0" borderId="0" xfId="24" applyFont="1" applyFill="1" applyBorder="1" applyAlignment="1" applyProtection="1"/>
    <xf numFmtId="4" fontId="75" fillId="0" borderId="0" xfId="24" applyNumberFormat="1" applyFont="1" applyFill="1" applyBorder="1" applyAlignment="1" applyProtection="1"/>
    <xf numFmtId="0" fontId="74" fillId="0" borderId="0" xfId="5" applyFont="1" applyAlignment="1">
      <alignment horizontal="center" vertical="center"/>
    </xf>
    <xf numFmtId="0" fontId="50" fillId="0" borderId="0" xfId="5" applyFont="1" applyAlignment="1">
      <alignment horizontal="center" vertical="center" wrapText="1"/>
    </xf>
    <xf numFmtId="0" fontId="74" fillId="0" borderId="0" xfId="5" applyFont="1" applyAlignment="1">
      <alignment horizontal="center" vertical="center" wrapText="1"/>
    </xf>
    <xf numFmtId="49" fontId="11" fillId="0" borderId="0" xfId="5" applyNumberFormat="1" applyFont="1" applyFill="1" applyAlignment="1">
      <alignment horizontal="center" wrapText="1"/>
    </xf>
    <xf numFmtId="0" fontId="17" fillId="0" borderId="0" xfId="5" applyFont="1" applyAlignment="1">
      <alignment vertical="top"/>
    </xf>
    <xf numFmtId="49" fontId="6" fillId="0" borderId="0" xfId="5" applyNumberFormat="1" applyFont="1" applyFill="1" applyAlignment="1">
      <alignment horizontal="center" wrapText="1"/>
    </xf>
    <xf numFmtId="0" fontId="3" fillId="0" borderId="0" xfId="5" applyFont="1" applyFill="1" applyAlignment="1">
      <alignment wrapText="1"/>
    </xf>
    <xf numFmtId="0" fontId="17" fillId="0" borderId="0" xfId="5" applyFont="1" applyAlignment="1">
      <alignment vertical="top" wrapText="1"/>
    </xf>
    <xf numFmtId="0" fontId="13" fillId="0" borderId="0" xfId="5" applyFont="1" applyAlignment="1">
      <alignment vertical="top"/>
    </xf>
    <xf numFmtId="2" fontId="6" fillId="0" borderId="0" xfId="5" applyNumberFormat="1" applyFont="1" applyFill="1" applyAlignment="1">
      <alignment horizontal="center" vertical="center" wrapText="1"/>
    </xf>
    <xf numFmtId="0" fontId="13" fillId="0" borderId="0" xfId="5" applyFont="1" applyAlignment="1">
      <alignment vertical="center"/>
    </xf>
    <xf numFmtId="0" fontId="13" fillId="0" borderId="0" xfId="5" applyFont="1" applyAlignment="1">
      <alignment vertical="center" wrapText="1"/>
    </xf>
    <xf numFmtId="0" fontId="50" fillId="0" borderId="0" xfId="5" applyFont="1" applyAlignment="1">
      <alignment horizontal="left" vertical="top" wrapText="1"/>
    </xf>
    <xf numFmtId="0" fontId="3" fillId="3" borderId="0" xfId="5" applyFont="1" applyFill="1" applyAlignment="1">
      <alignment wrapText="1"/>
    </xf>
    <xf numFmtId="2" fontId="6" fillId="3" borderId="0" xfId="5" applyNumberFormat="1" applyFont="1" applyFill="1" applyAlignment="1">
      <alignment horizontal="center" vertical="center" wrapText="1"/>
    </xf>
    <xf numFmtId="0" fontId="6" fillId="3" borderId="0" xfId="5" applyFont="1" applyFill="1" applyAlignment="1">
      <alignment horizontal="center" vertical="center" wrapText="1"/>
    </xf>
    <xf numFmtId="4" fontId="6" fillId="0" borderId="0" xfId="0" applyNumberFormat="1" applyFont="1"/>
    <xf numFmtId="0" fontId="55" fillId="0" borderId="0" xfId="5" applyFont="1" applyFill="1" applyAlignment="1">
      <alignment horizontal="center" vertical="center"/>
    </xf>
    <xf numFmtId="0" fontId="8" fillId="0" borderId="0" xfId="5" applyFont="1" applyFill="1" applyAlignment="1"/>
    <xf numFmtId="0" fontId="11" fillId="0" borderId="0" xfId="5" applyFont="1" applyFill="1" applyAlignment="1">
      <alignment vertical="center" wrapText="1"/>
    </xf>
    <xf numFmtId="0" fontId="51" fillId="0" borderId="0" xfId="5" applyFont="1" applyFill="1" applyAlignment="1">
      <alignment horizontal="center" vertical="center" wrapText="1"/>
    </xf>
    <xf numFmtId="0" fontId="51" fillId="0" borderId="0" xfId="5" applyFont="1" applyFill="1" applyAlignment="1">
      <alignment vertical="top" wrapText="1"/>
    </xf>
    <xf numFmtId="0" fontId="12" fillId="0" borderId="0" xfId="5" applyFont="1" applyFill="1" applyAlignment="1">
      <alignment horizontal="center" vertical="center" wrapText="1"/>
    </xf>
    <xf numFmtId="49" fontId="6" fillId="2" borderId="7" xfId="5" applyNumberFormat="1" applyFont="1" applyFill="1" applyBorder="1" applyAlignment="1">
      <alignment horizontal="center" vertical="center" wrapText="1"/>
    </xf>
    <xf numFmtId="49" fontId="5" fillId="0" borderId="0" xfId="5" applyNumberFormat="1" applyFont="1" applyFill="1" applyBorder="1" applyAlignment="1">
      <alignment horizontal="left" vertical="center" wrapText="1"/>
    </xf>
    <xf numFmtId="49" fontId="4" fillId="0" borderId="0" xfId="5" applyNumberFormat="1" applyFont="1" applyFill="1" applyAlignment="1">
      <alignment horizontal="left" vertical="top" wrapText="1"/>
    </xf>
    <xf numFmtId="0" fontId="22" fillId="0" borderId="0" xfId="5" applyFont="1" applyBorder="1" applyAlignment="1">
      <alignment vertical="center" wrapText="1"/>
    </xf>
    <xf numFmtId="0" fontId="22" fillId="0" borderId="0" xfId="5" applyFont="1" applyBorder="1" applyAlignment="1">
      <alignment horizontal="center" vertical="center" wrapText="1"/>
    </xf>
    <xf numFmtId="0" fontId="5" fillId="0" borderId="0" xfId="5" applyFont="1" applyFill="1" applyAlignment="1">
      <alignment vertical="top" wrapText="1"/>
    </xf>
    <xf numFmtId="49" fontId="6" fillId="0" borderId="0" xfId="5" applyNumberFormat="1" applyFont="1" applyFill="1" applyBorder="1" applyAlignment="1">
      <alignment vertical="center"/>
    </xf>
    <xf numFmtId="49" fontId="11" fillId="0" borderId="0" xfId="5" applyNumberFormat="1" applyFont="1" applyFill="1" applyBorder="1" applyAlignment="1">
      <alignment horizontal="right" vertical="center"/>
    </xf>
    <xf numFmtId="49" fontId="6" fillId="0" borderId="0" xfId="5" applyNumberFormat="1" applyFont="1" applyFill="1" applyAlignment="1">
      <alignment horizontal="center" vertical="center" wrapText="1"/>
    </xf>
    <xf numFmtId="49" fontId="6" fillId="0" borderId="0" xfId="5" applyNumberFormat="1" applyFont="1" applyFill="1" applyAlignment="1">
      <alignment vertical="center" wrapText="1"/>
    </xf>
    <xf numFmtId="0" fontId="6" fillId="0" borderId="0" xfId="5" applyFont="1" applyBorder="1" applyAlignment="1">
      <alignment horizontal="center" vertical="center"/>
    </xf>
    <xf numFmtId="165" fontId="11" fillId="0" borderId="5" xfId="6" applyFont="1" applyFill="1" applyBorder="1" applyAlignment="1" applyProtection="1">
      <alignment horizontal="center" vertical="center" wrapText="1"/>
    </xf>
    <xf numFmtId="4" fontId="11" fillId="0" borderId="7" xfId="6" applyNumberFormat="1" applyFont="1" applyFill="1" applyBorder="1" applyAlignment="1" applyProtection="1">
      <alignment horizontal="center" vertical="center" wrapText="1"/>
    </xf>
    <xf numFmtId="0" fontId="11" fillId="0" borderId="10" xfId="4" applyFont="1" applyFill="1" applyBorder="1" applyAlignment="1">
      <alignment horizontal="center" vertical="center" wrapText="1"/>
    </xf>
    <xf numFmtId="0" fontId="11" fillId="0" borderId="10" xfId="3" applyFont="1" applyFill="1" applyBorder="1" applyAlignment="1">
      <alignment horizontal="center" vertical="center" wrapText="1"/>
    </xf>
    <xf numFmtId="0" fontId="11" fillId="0" borderId="37" xfId="5" applyFont="1" applyFill="1" applyBorder="1" applyAlignment="1">
      <alignment horizontal="center" vertical="center" wrapText="1"/>
    </xf>
    <xf numFmtId="0" fontId="11" fillId="0" borderId="38" xfId="5" applyFont="1" applyFill="1" applyBorder="1" applyAlignment="1">
      <alignment horizontal="center" vertical="center" wrapText="1"/>
    </xf>
    <xf numFmtId="0" fontId="11" fillId="0" borderId="39" xfId="5" applyFont="1" applyFill="1" applyBorder="1" applyAlignment="1">
      <alignment horizontal="center" vertical="center" wrapText="1"/>
    </xf>
    <xf numFmtId="0" fontId="11" fillId="0" borderId="40" xfId="5" applyFont="1" applyFill="1" applyBorder="1" applyAlignment="1">
      <alignment horizontal="center" vertical="center" wrapText="1"/>
    </xf>
    <xf numFmtId="0" fontId="11" fillId="0" borderId="41" xfId="5" applyFont="1" applyFill="1" applyBorder="1" applyAlignment="1">
      <alignment horizontal="center" vertical="center" wrapText="1"/>
    </xf>
    <xf numFmtId="0" fontId="11" fillId="0" borderId="42" xfId="5" applyFont="1" applyBorder="1" applyAlignment="1">
      <alignment horizontal="center" vertical="center"/>
    </xf>
    <xf numFmtId="0" fontId="12" fillId="15" borderId="17" xfId="5" applyFont="1" applyFill="1" applyBorder="1" applyAlignment="1">
      <alignment horizontal="center" vertical="center" wrapText="1"/>
    </xf>
    <xf numFmtId="0" fontId="11" fillId="15" borderId="19" xfId="5" applyFont="1" applyFill="1" applyBorder="1" applyAlignment="1">
      <alignment horizontal="center" vertical="center" wrapText="1"/>
    </xf>
    <xf numFmtId="0" fontId="12" fillId="15" borderId="15" xfId="5" applyFont="1" applyFill="1" applyBorder="1" applyAlignment="1">
      <alignment horizontal="left" vertical="center" wrapText="1"/>
    </xf>
    <xf numFmtId="0" fontId="11" fillId="15" borderId="15" xfId="5" applyFont="1" applyFill="1" applyBorder="1" applyAlignment="1">
      <alignment horizontal="center" vertical="center" wrapText="1"/>
    </xf>
    <xf numFmtId="0" fontId="11" fillId="15" borderId="46" xfId="5" applyFont="1" applyFill="1" applyBorder="1" applyAlignment="1">
      <alignment horizontal="center" vertical="center" wrapText="1"/>
    </xf>
    <xf numFmtId="0" fontId="11" fillId="15" borderId="17" xfId="5" applyFont="1" applyFill="1" applyBorder="1" applyAlignment="1">
      <alignment horizontal="center" vertical="center" wrapText="1"/>
    </xf>
    <xf numFmtId="0" fontId="11" fillId="15" borderId="18" xfId="5" applyFont="1" applyFill="1" applyBorder="1" applyAlignment="1">
      <alignment horizontal="center" vertical="center" wrapText="1"/>
    </xf>
    <xf numFmtId="4" fontId="12" fillId="15" borderId="17" xfId="5" applyNumberFormat="1" applyFont="1" applyFill="1" applyBorder="1" applyAlignment="1">
      <alignment horizontal="center" vertical="center" wrapText="1"/>
    </xf>
    <xf numFmtId="4" fontId="12" fillId="15" borderId="15" xfId="5" applyNumberFormat="1" applyFont="1" applyFill="1" applyBorder="1" applyAlignment="1">
      <alignment horizontal="center" vertical="center" wrapText="1"/>
    </xf>
    <xf numFmtId="4" fontId="12" fillId="15" borderId="18" xfId="5" applyNumberFormat="1" applyFont="1" applyFill="1" applyBorder="1" applyAlignment="1">
      <alignment horizontal="center" vertical="center" wrapText="1"/>
    </xf>
    <xf numFmtId="0" fontId="11" fillId="15" borderId="20" xfId="5" applyFont="1" applyFill="1" applyBorder="1" applyAlignment="1">
      <alignment horizontal="center" vertical="center"/>
    </xf>
    <xf numFmtId="0" fontId="12" fillId="13" borderId="5" xfId="5" applyNumberFormat="1" applyFont="1" applyFill="1" applyBorder="1" applyAlignment="1">
      <alignment horizontal="center" vertical="center" wrapText="1"/>
    </xf>
    <xf numFmtId="49" fontId="11" fillId="13" borderId="7" xfId="5" applyNumberFormat="1" applyFont="1" applyFill="1" applyBorder="1" applyAlignment="1">
      <alignment horizontal="center" vertical="center" wrapText="1"/>
    </xf>
    <xf numFmtId="49" fontId="12" fillId="13" borderId="7" xfId="5" applyNumberFormat="1" applyFont="1" applyFill="1" applyBorder="1" applyAlignment="1">
      <alignment horizontal="left" vertical="center" wrapText="1"/>
    </xf>
    <xf numFmtId="49" fontId="12" fillId="13" borderId="7" xfId="5" applyNumberFormat="1" applyFont="1" applyFill="1" applyBorder="1" applyAlignment="1">
      <alignment horizontal="center" vertical="center" wrapText="1"/>
    </xf>
    <xf numFmtId="49" fontId="11" fillId="13" borderId="16" xfId="5" applyNumberFormat="1" applyFont="1" applyFill="1" applyBorder="1" applyAlignment="1">
      <alignment horizontal="center" vertical="center" wrapText="1"/>
    </xf>
    <xf numFmtId="49" fontId="11" fillId="13" borderId="5" xfId="5" applyNumberFormat="1" applyFont="1" applyFill="1" applyBorder="1" applyAlignment="1">
      <alignment horizontal="center" vertical="center" wrapText="1"/>
    </xf>
    <xf numFmtId="4" fontId="11" fillId="13" borderId="10" xfId="5" applyNumberFormat="1" applyFont="1" applyFill="1" applyBorder="1" applyAlignment="1">
      <alignment horizontal="center" vertical="center" wrapText="1"/>
    </xf>
    <xf numFmtId="4" fontId="12" fillId="13" borderId="5" xfId="5" applyNumberFormat="1" applyFont="1" applyFill="1" applyBorder="1" applyAlignment="1">
      <alignment horizontal="center" vertical="center" wrapText="1"/>
    </xf>
    <xf numFmtId="4" fontId="12" fillId="13" borderId="7" xfId="5" applyNumberFormat="1" applyFont="1" applyFill="1" applyBorder="1" applyAlignment="1">
      <alignment horizontal="center" vertical="center" wrapText="1"/>
    </xf>
    <xf numFmtId="4" fontId="12" fillId="13" borderId="10" xfId="5" applyNumberFormat="1" applyFont="1" applyFill="1" applyBorder="1" applyAlignment="1">
      <alignment horizontal="center" vertical="center" wrapText="1"/>
    </xf>
    <xf numFmtId="49" fontId="11" fillId="13" borderId="11" xfId="5" applyNumberFormat="1" applyFont="1" applyFill="1" applyBorder="1" applyAlignment="1">
      <alignment vertical="center"/>
    </xf>
    <xf numFmtId="0" fontId="6" fillId="0" borderId="0" xfId="5" applyFont="1" applyAlignment="1">
      <alignment horizontal="center" vertical="center"/>
    </xf>
    <xf numFmtId="49" fontId="11" fillId="0" borderId="7" xfId="5" applyNumberFormat="1" applyFont="1" applyBorder="1" applyAlignment="1">
      <alignment horizontal="center" vertical="center" wrapText="1"/>
    </xf>
    <xf numFmtId="0" fontId="11" fillId="3" borderId="16" xfId="5" applyFont="1" applyFill="1" applyBorder="1" applyAlignment="1">
      <alignment horizontal="center" vertical="center"/>
    </xf>
    <xf numFmtId="4" fontId="11" fillId="3" borderId="5" xfId="5" applyNumberFormat="1" applyFont="1" applyFill="1" applyBorder="1" applyAlignment="1">
      <alignment horizontal="center" vertical="center" wrapText="1"/>
    </xf>
    <xf numFmtId="0" fontId="11" fillId="2" borderId="7" xfId="5" applyFont="1" applyFill="1" applyBorder="1" applyAlignment="1">
      <alignment vertical="center"/>
    </xf>
    <xf numFmtId="4" fontId="11" fillId="3" borderId="10" xfId="5" quotePrefix="1" applyNumberFormat="1" applyFont="1" applyFill="1" applyBorder="1" applyAlignment="1">
      <alignment horizontal="center" vertical="center" wrapText="1"/>
    </xf>
    <xf numFmtId="4" fontId="11" fillId="3" borderId="7" xfId="5" quotePrefix="1" applyNumberFormat="1" applyFont="1" applyFill="1" applyBorder="1" applyAlignment="1">
      <alignment horizontal="center" vertical="center" wrapText="1"/>
    </xf>
    <xf numFmtId="49" fontId="42" fillId="0" borderId="7" xfId="5" applyNumberFormat="1" applyFont="1" applyBorder="1" applyAlignment="1">
      <alignment horizontal="center" vertical="center" wrapText="1"/>
    </xf>
    <xf numFmtId="0" fontId="42" fillId="0" borderId="7" xfId="5" applyFont="1" applyBorder="1" applyAlignment="1">
      <alignment horizontal="left" vertical="center" wrapText="1"/>
    </xf>
    <xf numFmtId="0" fontId="42" fillId="0" borderId="7" xfId="5" applyFont="1" applyBorder="1" applyAlignment="1">
      <alignment horizontal="center" vertical="center" wrapText="1"/>
    </xf>
    <xf numFmtId="2" fontId="11" fillId="3" borderId="16" xfId="5" applyNumberFormat="1" applyFont="1" applyFill="1" applyBorder="1" applyAlignment="1">
      <alignment horizontal="center" vertical="center"/>
    </xf>
    <xf numFmtId="4" fontId="42" fillId="3" borderId="5" xfId="5" applyNumberFormat="1" applyFont="1" applyFill="1" applyBorder="1" applyAlignment="1">
      <alignment horizontal="center" vertical="center" wrapText="1"/>
    </xf>
    <xf numFmtId="4" fontId="11" fillId="3" borderId="5" xfId="5" quotePrefix="1" applyNumberFormat="1" applyFont="1" applyFill="1" applyBorder="1" applyAlignment="1">
      <alignment horizontal="center" vertical="center" wrapText="1"/>
    </xf>
    <xf numFmtId="49" fontId="22" fillId="0" borderId="7" xfId="5" applyNumberFormat="1" applyFont="1" applyBorder="1" applyAlignment="1">
      <alignment horizontal="center" vertical="center" wrapText="1"/>
    </xf>
    <xf numFmtId="0" fontId="23" fillId="0" borderId="7" xfId="5" applyFont="1" applyBorder="1" applyAlignment="1">
      <alignment horizontal="right" vertical="center" wrapText="1"/>
    </xf>
    <xf numFmtId="0" fontId="23" fillId="0" borderId="7" xfId="5" applyFont="1" applyBorder="1" applyAlignment="1">
      <alignment horizontal="center" vertical="center" wrapText="1"/>
    </xf>
    <xf numFmtId="2" fontId="23" fillId="3" borderId="16" xfId="5" applyNumberFormat="1" applyFont="1" applyFill="1" applyBorder="1" applyAlignment="1">
      <alignment horizontal="center" vertical="center"/>
    </xf>
    <xf numFmtId="0" fontId="23" fillId="2" borderId="5" xfId="5" applyFont="1" applyFill="1" applyBorder="1" applyAlignment="1">
      <alignment vertical="center"/>
    </xf>
    <xf numFmtId="0" fontId="23" fillId="3" borderId="7" xfId="5" applyFont="1" applyFill="1" applyBorder="1" applyAlignment="1">
      <alignment horizontal="center" vertical="center"/>
    </xf>
    <xf numFmtId="4" fontId="23" fillId="3" borderId="10" xfId="5" applyNumberFormat="1" applyFont="1" applyFill="1" applyBorder="1" applyAlignment="1">
      <alignment horizontal="center" vertical="center" wrapText="1"/>
    </xf>
    <xf numFmtId="4" fontId="23" fillId="3" borderId="5" xfId="5" applyNumberFormat="1" applyFont="1" applyFill="1" applyBorder="1" applyAlignment="1">
      <alignment horizontal="center" vertical="center" wrapText="1"/>
    </xf>
    <xf numFmtId="4" fontId="23" fillId="3" borderId="7" xfId="5" applyNumberFormat="1" applyFont="1" applyFill="1" applyBorder="1" applyAlignment="1">
      <alignment horizontal="center" vertical="center" wrapText="1"/>
    </xf>
    <xf numFmtId="4" fontId="11" fillId="3" borderId="11" xfId="5" applyNumberFormat="1" applyFont="1" applyFill="1" applyBorder="1" applyAlignment="1">
      <alignment horizontal="center" vertical="center" wrapText="1"/>
    </xf>
    <xf numFmtId="49" fontId="62" fillId="0" borderId="7" xfId="5" applyNumberFormat="1" applyFont="1" applyBorder="1" applyAlignment="1">
      <alignment horizontal="center" vertical="center" wrapText="1"/>
    </xf>
    <xf numFmtId="0" fontId="23" fillId="0" borderId="9" xfId="5" applyFont="1" applyBorder="1" applyAlignment="1">
      <alignment horizontal="right" vertical="center" wrapText="1"/>
    </xf>
    <xf numFmtId="2" fontId="11" fillId="3" borderId="46" xfId="5" applyNumberFormat="1" applyFont="1" applyFill="1" applyBorder="1" applyAlignment="1">
      <alignment horizontal="center" vertical="center"/>
    </xf>
    <xf numFmtId="0" fontId="11" fillId="3" borderId="7" xfId="5" applyNumberFormat="1" applyFont="1" applyFill="1" applyBorder="1" applyAlignment="1">
      <alignment horizontal="center" vertical="center"/>
    </xf>
    <xf numFmtId="0" fontId="11" fillId="0" borderId="9" xfId="5" applyFont="1" applyBorder="1" applyAlignment="1">
      <alignment horizontal="center" vertical="center" wrapText="1"/>
    </xf>
    <xf numFmtId="169" fontId="11" fillId="3" borderId="46" xfId="5" applyNumberFormat="1" applyFont="1" applyFill="1" applyBorder="1" applyAlignment="1">
      <alignment horizontal="center" vertical="center" wrapText="1"/>
    </xf>
    <xf numFmtId="0" fontId="11" fillId="2" borderId="5" xfId="5" applyFont="1" applyFill="1" applyBorder="1" applyAlignment="1">
      <alignment vertical="center"/>
    </xf>
    <xf numFmtId="2" fontId="11" fillId="3" borderId="18" xfId="7" applyNumberFormat="1" applyFont="1" applyFill="1" applyBorder="1" applyAlignment="1">
      <alignment horizontal="center" vertical="center" wrapText="1"/>
    </xf>
    <xf numFmtId="4" fontId="11" fillId="3" borderId="21" xfId="7" applyNumberFormat="1" applyFont="1" applyFill="1" applyBorder="1" applyAlignment="1">
      <alignment horizontal="center" vertical="center" wrapText="1"/>
    </xf>
    <xf numFmtId="2" fontId="11" fillId="3" borderId="20" xfId="7" applyNumberFormat="1" applyFont="1" applyFill="1" applyBorder="1" applyAlignment="1">
      <alignment horizontal="center" vertical="center" wrapText="1"/>
    </xf>
    <xf numFmtId="0" fontId="11" fillId="0" borderId="11" xfId="5" applyFont="1" applyBorder="1" applyAlignment="1">
      <alignment horizontal="left" vertical="center" wrapText="1"/>
    </xf>
    <xf numFmtId="0" fontId="12" fillId="13" borderId="5" xfId="5" applyNumberFormat="1" applyFont="1" applyFill="1" applyBorder="1" applyAlignment="1">
      <alignment horizontal="center" vertical="center"/>
    </xf>
    <xf numFmtId="49" fontId="11" fillId="13" borderId="7" xfId="5" applyNumberFormat="1" applyFont="1" applyFill="1" applyBorder="1" applyAlignment="1">
      <alignment horizontal="center" vertical="center"/>
    </xf>
    <xf numFmtId="0" fontId="12" fillId="13" borderId="7" xfId="5" applyFont="1" applyFill="1" applyBorder="1" applyAlignment="1">
      <alignment horizontal="left" vertical="center" wrapText="1"/>
    </xf>
    <xf numFmtId="0" fontId="12" fillId="13" borderId="7" xfId="5" applyFont="1" applyFill="1" applyBorder="1" applyAlignment="1">
      <alignment horizontal="center" vertical="center" wrapText="1"/>
    </xf>
    <xf numFmtId="0" fontId="11" fillId="13" borderId="7" xfId="5" applyFont="1" applyFill="1" applyBorder="1" applyAlignment="1">
      <alignment horizontal="center" vertical="center" wrapText="1"/>
    </xf>
    <xf numFmtId="0" fontId="11" fillId="13" borderId="16" xfId="5" applyFont="1" applyFill="1" applyBorder="1" applyAlignment="1">
      <alignment horizontal="center" vertical="center" wrapText="1"/>
    </xf>
    <xf numFmtId="166" fontId="11" fillId="13" borderId="5" xfId="5" applyNumberFormat="1" applyFont="1" applyFill="1" applyBorder="1" applyAlignment="1">
      <alignment horizontal="center" vertical="center" wrapText="1"/>
    </xf>
    <xf numFmtId="166" fontId="11" fillId="13" borderId="7" xfId="5" applyNumberFormat="1" applyFont="1" applyFill="1" applyBorder="1" applyAlignment="1">
      <alignment horizontal="center" vertical="center" wrapText="1"/>
    </xf>
    <xf numFmtId="2" fontId="11" fillId="13" borderId="11" xfId="5" applyNumberFormat="1" applyFont="1" applyFill="1" applyBorder="1" applyAlignment="1">
      <alignment horizontal="center" vertical="center" wrapText="1"/>
    </xf>
    <xf numFmtId="4" fontId="27" fillId="0" borderId="0" xfId="5" applyNumberFormat="1" applyFont="1" applyFill="1"/>
    <xf numFmtId="0" fontId="27" fillId="0" borderId="0" xfId="5" applyFont="1"/>
    <xf numFmtId="49" fontId="11" fillId="3" borderId="7" xfId="5" applyNumberFormat="1" applyFont="1" applyFill="1" applyBorder="1" applyAlignment="1">
      <alignment horizontal="center" vertical="center"/>
    </xf>
    <xf numFmtId="0" fontId="12" fillId="3" borderId="7" xfId="5" applyFont="1" applyFill="1" applyBorder="1" applyAlignment="1">
      <alignment horizontal="center" vertical="center" wrapText="1"/>
    </xf>
    <xf numFmtId="0" fontId="11" fillId="3" borderId="16" xfId="5" applyFont="1" applyFill="1" applyBorder="1" applyAlignment="1">
      <alignment horizontal="center" vertical="center" wrapText="1"/>
    </xf>
    <xf numFmtId="2" fontId="11" fillId="3" borderId="11" xfId="5" applyNumberFormat="1" applyFont="1" applyFill="1" applyBorder="1" applyAlignment="1">
      <alignment horizontal="center" vertical="center" wrapText="1"/>
    </xf>
    <xf numFmtId="4" fontId="14" fillId="0" borderId="0" xfId="5" applyNumberFormat="1" applyFont="1" applyFill="1" applyAlignment="1">
      <alignment horizontal="left" vertical="center"/>
    </xf>
    <xf numFmtId="0" fontId="11" fillId="0" borderId="16" xfId="5" applyFont="1" applyFill="1" applyBorder="1" applyAlignment="1">
      <alignment horizontal="center" vertical="center" wrapText="1"/>
    </xf>
    <xf numFmtId="4" fontId="27" fillId="0" borderId="0" xfId="5" applyNumberFormat="1" applyFont="1" applyFill="1" applyAlignment="1">
      <alignment horizontal="center" vertical="center"/>
    </xf>
    <xf numFmtId="0" fontId="27" fillId="0" borderId="0" xfId="5" applyFont="1" applyFill="1" applyAlignment="1">
      <alignment vertical="center"/>
    </xf>
    <xf numFmtId="49" fontId="12" fillId="3" borderId="7" xfId="4" applyNumberFormat="1" applyFont="1" applyFill="1" applyBorder="1" applyAlignment="1">
      <alignment horizontal="center" vertical="center"/>
    </xf>
    <xf numFmtId="0" fontId="12" fillId="3" borderId="7" xfId="5" applyFont="1" applyFill="1" applyBorder="1" applyAlignment="1">
      <alignment horizontal="left" vertical="center" wrapText="1"/>
    </xf>
    <xf numFmtId="0" fontId="11" fillId="0" borderId="16" xfId="5" applyNumberFormat="1" applyFont="1" applyFill="1" applyBorder="1" applyAlignment="1">
      <alignment horizontal="center" vertical="center" wrapText="1"/>
    </xf>
    <xf numFmtId="0" fontId="11" fillId="3" borderId="11" xfId="5" applyFont="1" applyFill="1" applyBorder="1" applyAlignment="1">
      <alignment horizontal="center" vertical="center" wrapText="1"/>
    </xf>
    <xf numFmtId="4" fontId="27" fillId="0" borderId="0" xfId="5" applyNumberFormat="1" applyFont="1" applyFill="1" applyAlignment="1">
      <alignment horizontal="left" vertical="center"/>
    </xf>
    <xf numFmtId="0" fontId="11" fillId="0" borderId="16" xfId="5" applyFont="1" applyFill="1" applyBorder="1" applyAlignment="1">
      <alignment horizontal="center" vertical="center"/>
    </xf>
    <xf numFmtId="2" fontId="11" fillId="0" borderId="30" xfId="5" applyNumberFormat="1" applyFont="1" applyFill="1" applyBorder="1" applyAlignment="1">
      <alignment horizontal="left" vertical="center" wrapText="1"/>
    </xf>
    <xf numFmtId="49" fontId="11" fillId="16" borderId="28" xfId="5" applyNumberFormat="1" applyFont="1" applyFill="1" applyBorder="1" applyAlignment="1">
      <alignment horizontal="center" vertical="center"/>
    </xf>
    <xf numFmtId="0" fontId="12" fillId="16" borderId="23" xfId="5" applyFont="1" applyFill="1" applyBorder="1" applyAlignment="1">
      <alignment horizontal="right" vertical="center" wrapText="1" indent="1"/>
    </xf>
    <xf numFmtId="0" fontId="43" fillId="16" borderId="23" xfId="5" applyFont="1" applyFill="1" applyBorder="1" applyAlignment="1">
      <alignment horizontal="right" vertical="center" wrapText="1" indent="1"/>
    </xf>
    <xf numFmtId="0" fontId="12" fillId="16" borderId="23" xfId="5" applyFont="1" applyFill="1" applyBorder="1" applyAlignment="1">
      <alignment horizontal="center" vertical="center" wrapText="1"/>
    </xf>
    <xf numFmtId="0" fontId="12" fillId="16" borderId="25" xfId="5" applyFont="1" applyFill="1" applyBorder="1" applyAlignment="1">
      <alignment horizontal="center" vertical="center" wrapText="1"/>
    </xf>
    <xf numFmtId="4" fontId="12" fillId="16" borderId="22" xfId="5" applyNumberFormat="1" applyFont="1" applyFill="1" applyBorder="1" applyAlignment="1">
      <alignment horizontal="center" vertical="center" wrapText="1"/>
    </xf>
    <xf numFmtId="4" fontId="12" fillId="16" borderId="48" xfId="5" applyNumberFormat="1" applyFont="1" applyFill="1" applyBorder="1" applyAlignment="1">
      <alignment horizontal="center" vertical="center" wrapText="1"/>
    </xf>
    <xf numFmtId="4" fontId="12" fillId="16" borderId="24" xfId="5" applyNumberFormat="1" applyFont="1" applyFill="1" applyBorder="1" applyAlignment="1">
      <alignment horizontal="center" vertical="center" wrapText="1"/>
    </xf>
    <xf numFmtId="4" fontId="43" fillId="16" borderId="22" xfId="5" applyNumberFormat="1" applyFont="1" applyFill="1" applyBorder="1" applyAlignment="1">
      <alignment horizontal="center" vertical="center" wrapText="1"/>
    </xf>
    <xf numFmtId="4" fontId="43" fillId="16" borderId="23" xfId="5" applyNumberFormat="1" applyFont="1" applyFill="1" applyBorder="1" applyAlignment="1">
      <alignment horizontal="center" vertical="center" wrapText="1"/>
    </xf>
    <xf numFmtId="4" fontId="43" fillId="16" borderId="24" xfId="5" applyNumberFormat="1" applyFont="1" applyFill="1" applyBorder="1" applyAlignment="1">
      <alignment horizontal="center" vertical="center" wrapText="1"/>
    </xf>
    <xf numFmtId="49" fontId="42" fillId="0" borderId="0" xfId="5" applyNumberFormat="1" applyFont="1" applyFill="1" applyBorder="1" applyAlignment="1">
      <alignment horizontal="center" vertical="center"/>
    </xf>
    <xf numFmtId="0" fontId="70" fillId="0" borderId="0" xfId="5" applyFont="1" applyFill="1" applyBorder="1" applyAlignment="1">
      <alignment horizontal="right" vertical="center" wrapText="1" indent="1"/>
    </xf>
    <xf numFmtId="0" fontId="51" fillId="0" borderId="0" xfId="5" applyFont="1" applyFill="1" applyBorder="1" applyAlignment="1">
      <alignment horizontal="right" vertical="center" wrapText="1" indent="1"/>
    </xf>
    <xf numFmtId="0" fontId="51" fillId="0" borderId="0" xfId="5" applyFont="1" applyFill="1" applyBorder="1" applyAlignment="1">
      <alignment horizontal="center" vertical="center" wrapText="1"/>
    </xf>
    <xf numFmtId="4" fontId="51" fillId="0" borderId="0" xfId="5" applyNumberFormat="1" applyFont="1" applyFill="1" applyBorder="1" applyAlignment="1">
      <alignment horizontal="center" vertical="center" wrapText="1"/>
    </xf>
    <xf numFmtId="4" fontId="70" fillId="0" borderId="0" xfId="5" applyNumberFormat="1" applyFont="1" applyFill="1" applyBorder="1" applyAlignment="1">
      <alignment horizontal="center" vertical="center" wrapText="1"/>
    </xf>
    <xf numFmtId="0" fontId="50" fillId="0" borderId="0" xfId="5" applyFont="1" applyFill="1" applyAlignment="1">
      <alignment horizontal="center" vertical="center"/>
    </xf>
    <xf numFmtId="0" fontId="42" fillId="0" borderId="0" xfId="4" applyFont="1" applyFill="1" applyBorder="1" applyAlignment="1">
      <alignment horizontal="center" vertical="center" wrapText="1"/>
    </xf>
    <xf numFmtId="2" fontId="42" fillId="0" borderId="0" xfId="4" applyNumberFormat="1" applyFont="1" applyFill="1" applyBorder="1" applyAlignment="1">
      <alignment horizontal="center" vertical="center" wrapText="1"/>
    </xf>
    <xf numFmtId="3" fontId="42" fillId="0" borderId="0" xfId="9" applyNumberFormat="1" applyFont="1" applyFill="1" applyAlignment="1">
      <alignment horizontal="center" vertical="center" wrapText="1"/>
    </xf>
    <xf numFmtId="3" fontId="42" fillId="0" borderId="0" xfId="9" applyNumberFormat="1" applyFont="1" applyFill="1" applyAlignment="1">
      <alignment vertical="center" wrapText="1"/>
    </xf>
    <xf numFmtId="49" fontId="11" fillId="0" borderId="0" xfId="5" applyNumberFormat="1" applyFont="1" applyFill="1" applyAlignment="1">
      <alignment horizontal="center" vertical="top"/>
    </xf>
    <xf numFmtId="49" fontId="43" fillId="0" borderId="0" xfId="5" applyNumberFormat="1" applyFont="1" applyFill="1" applyAlignment="1">
      <alignment horizontal="left" vertical="center"/>
    </xf>
    <xf numFmtId="49" fontId="12" fillId="0" borderId="0" xfId="5" applyNumberFormat="1" applyFont="1" applyFill="1" applyAlignment="1">
      <alignment horizontal="left"/>
    </xf>
    <xf numFmtId="0" fontId="85" fillId="0" borderId="0" xfId="5" applyFont="1"/>
    <xf numFmtId="49" fontId="11" fillId="0" borderId="0" xfId="5" applyNumberFormat="1" applyFont="1" applyFill="1" applyAlignment="1">
      <alignment vertical="top" wrapText="1"/>
    </xf>
    <xf numFmtId="49" fontId="11" fillId="0" borderId="0" xfId="5" applyNumberFormat="1" applyFont="1" applyFill="1" applyAlignment="1">
      <alignment vertical="top"/>
    </xf>
    <xf numFmtId="49" fontId="11" fillId="0" borderId="0" xfId="5" applyNumberFormat="1" applyFont="1" applyAlignment="1">
      <alignment vertical="top"/>
    </xf>
    <xf numFmtId="49" fontId="11" fillId="0" borderId="0" xfId="5" applyNumberFormat="1" applyFont="1" applyAlignment="1">
      <alignment horizontal="center" vertical="center"/>
    </xf>
    <xf numFmtId="49" fontId="86" fillId="0" borderId="0" xfId="5" applyNumberFormat="1" applyFont="1" applyAlignment="1">
      <alignment horizontal="center" vertical="top"/>
    </xf>
    <xf numFmtId="0" fontId="87" fillId="0" borderId="0" xfId="5" applyFont="1" applyAlignment="1">
      <alignment vertical="center"/>
    </xf>
    <xf numFmtId="0" fontId="85" fillId="0" borderId="0" xfId="5" applyFont="1" applyBorder="1"/>
    <xf numFmtId="49" fontId="11" fillId="0" borderId="0" xfId="5" applyNumberFormat="1" applyFont="1" applyFill="1" applyAlignment="1">
      <alignment horizontal="center" vertical="center"/>
    </xf>
    <xf numFmtId="1" fontId="13" fillId="0" borderId="0" xfId="5" applyNumberFormat="1" applyFont="1" applyFill="1" applyAlignment="1">
      <alignment horizontal="right" vertical="top"/>
    </xf>
    <xf numFmtId="49" fontId="5" fillId="0" borderId="0" xfId="5" applyNumberFormat="1" applyFont="1" applyFill="1" applyAlignment="1">
      <alignment horizontal="center" vertical="center" wrapText="1"/>
    </xf>
    <xf numFmtId="49" fontId="12" fillId="0" borderId="0" xfId="5" applyNumberFormat="1" applyFont="1" applyFill="1" applyAlignment="1">
      <alignment wrapText="1"/>
    </xf>
    <xf numFmtId="1" fontId="6" fillId="0" borderId="0" xfId="5" applyNumberFormat="1" applyFont="1" applyFill="1" applyAlignment="1">
      <alignment horizontal="center" vertical="center"/>
    </xf>
    <xf numFmtId="49" fontId="4" fillId="0" borderId="0" xfId="5" applyNumberFormat="1" applyFont="1" applyFill="1" applyAlignment="1">
      <alignment horizontal="center" vertical="center"/>
    </xf>
    <xf numFmtId="49" fontId="42" fillId="0" borderId="0" xfId="5" applyNumberFormat="1" applyFont="1" applyFill="1" applyAlignment="1">
      <alignment horizontal="center" vertical="center"/>
    </xf>
    <xf numFmtId="1" fontId="50" fillId="0" borderId="0" xfId="5" applyNumberFormat="1" applyFont="1" applyFill="1" applyAlignment="1">
      <alignment horizontal="center" vertical="center"/>
    </xf>
    <xf numFmtId="49" fontId="69" fillId="0" borderId="0" xfId="5" applyNumberFormat="1" applyFont="1" applyFill="1" applyAlignment="1">
      <alignment horizontal="center" vertical="center"/>
    </xf>
    <xf numFmtId="49" fontId="68" fillId="0" borderId="0" xfId="5" applyNumberFormat="1" applyFont="1" applyFill="1" applyAlignment="1">
      <alignment horizontal="center" vertical="center" wrapText="1"/>
    </xf>
    <xf numFmtId="49" fontId="68" fillId="0" borderId="0" xfId="5" applyNumberFormat="1" applyFont="1" applyFill="1" applyAlignment="1">
      <alignment horizontal="left" vertical="center" wrapText="1"/>
    </xf>
    <xf numFmtId="1" fontId="74" fillId="0" borderId="0" xfId="5" applyNumberFormat="1" applyFont="1" applyFill="1" applyAlignment="1">
      <alignment horizontal="right" vertical="top"/>
    </xf>
    <xf numFmtId="49" fontId="5" fillId="0" borderId="0" xfId="5" applyNumberFormat="1" applyFont="1" applyFill="1" applyAlignment="1">
      <alignment horizontal="center" vertical="top" wrapText="1"/>
    </xf>
    <xf numFmtId="49" fontId="5" fillId="0" borderId="0" xfId="5" applyNumberFormat="1" applyFont="1" applyFill="1" applyAlignment="1">
      <alignment horizontal="left" vertical="top" wrapText="1"/>
    </xf>
    <xf numFmtId="0" fontId="3" fillId="0" borderId="0" xfId="5" applyFont="1" applyFill="1" applyAlignment="1">
      <alignment vertical="top"/>
    </xf>
    <xf numFmtId="49" fontId="5" fillId="0" borderId="0" xfId="5" applyNumberFormat="1" applyFont="1" applyFill="1" applyAlignment="1">
      <alignment horizontal="left" vertical="center" wrapText="1"/>
    </xf>
    <xf numFmtId="0" fontId="11" fillId="0" borderId="0" xfId="4" applyFont="1" applyFill="1" applyBorder="1" applyAlignment="1">
      <alignment horizontal="center" vertical="center" wrapText="1"/>
    </xf>
    <xf numFmtId="3" fontId="11" fillId="0" borderId="0" xfId="9" applyNumberFormat="1" applyFont="1" applyFill="1" applyAlignment="1">
      <alignment vertical="center" wrapText="1"/>
    </xf>
    <xf numFmtId="49" fontId="6" fillId="0" borderId="0" xfId="5" applyNumberFormat="1" applyFont="1" applyFill="1" applyAlignment="1">
      <alignment horizontal="left" vertical="center"/>
    </xf>
    <xf numFmtId="0" fontId="6" fillId="0" borderId="0" xfId="5" applyNumberFormat="1" applyFont="1" applyFill="1" applyAlignment="1">
      <alignment horizontal="left" vertical="center"/>
    </xf>
    <xf numFmtId="0" fontId="17" fillId="0" borderId="0" xfId="5" applyFont="1" applyAlignment="1">
      <alignment horizontal="left" vertical="center"/>
    </xf>
    <xf numFmtId="0" fontId="73" fillId="0" borderId="0" xfId="5" applyFont="1" applyAlignment="1">
      <alignment horizontal="left" vertical="center"/>
    </xf>
    <xf numFmtId="0" fontId="73" fillId="0" borderId="0" xfId="5" applyFont="1"/>
    <xf numFmtId="0" fontId="3" fillId="0" borderId="0" xfId="5" applyFont="1" applyFill="1" applyAlignment="1">
      <alignment horizontal="center" vertical="center"/>
    </xf>
    <xf numFmtId="1" fontId="6" fillId="0" borderId="0" xfId="5" applyNumberFormat="1" applyFont="1" applyFill="1" applyAlignment="1">
      <alignment horizontal="right" vertical="top" wrapText="1"/>
    </xf>
    <xf numFmtId="166" fontId="6" fillId="0" borderId="0" xfId="5" applyNumberFormat="1" applyFont="1" applyAlignment="1">
      <alignment horizontal="center" vertical="center" wrapText="1"/>
    </xf>
    <xf numFmtId="0" fontId="3" fillId="0" borderId="0" xfId="5" applyFont="1" applyAlignment="1">
      <alignment horizontal="center" vertical="center" wrapText="1"/>
    </xf>
    <xf numFmtId="2" fontId="6" fillId="0" borderId="0" xfId="5" applyNumberFormat="1" applyFont="1"/>
    <xf numFmtId="2" fontId="6" fillId="0" borderId="0" xfId="5" applyNumberFormat="1" applyFont="1" applyAlignment="1">
      <alignment horizontal="left"/>
    </xf>
    <xf numFmtId="4" fontId="6" fillId="0" borderId="0" xfId="5" applyNumberFormat="1" applyFont="1" applyFill="1" applyAlignment="1">
      <alignment horizontal="center" vertical="center" wrapText="1"/>
    </xf>
    <xf numFmtId="0" fontId="3" fillId="0" borderId="0" xfId="5" applyFont="1" applyFill="1" applyAlignment="1">
      <alignment horizontal="center" vertical="center" wrapText="1"/>
    </xf>
    <xf numFmtId="0" fontId="3" fillId="0" borderId="0" xfId="5" applyFont="1" applyFill="1" applyAlignment="1">
      <alignment vertical="center"/>
    </xf>
    <xf numFmtId="0" fontId="17" fillId="0" borderId="0" xfId="5" applyFont="1" applyFill="1"/>
    <xf numFmtId="0" fontId="13" fillId="0" borderId="0" xfId="5" applyFont="1" applyAlignment="1">
      <alignment horizontal="center" vertical="center"/>
    </xf>
    <xf numFmtId="0" fontId="3" fillId="0" borderId="0" xfId="5" applyFont="1" applyAlignment="1">
      <alignment horizontal="center"/>
    </xf>
    <xf numFmtId="2" fontId="6" fillId="0" borderId="0" xfId="5" applyNumberFormat="1" applyFont="1" applyAlignment="1">
      <alignment horizontal="center"/>
    </xf>
    <xf numFmtId="2" fontId="6" fillId="0" borderId="0" xfId="5" applyNumberFormat="1" applyFont="1" applyAlignment="1">
      <alignment horizontal="right"/>
    </xf>
    <xf numFmtId="0" fontId="6" fillId="0" borderId="0" xfId="5" applyFont="1" applyAlignment="1">
      <alignment horizontal="center" vertical="center" wrapText="1"/>
    </xf>
    <xf numFmtId="0" fontId="13" fillId="0" borderId="0" xfId="5" applyFont="1" applyAlignment="1">
      <alignment horizontal="center" vertical="center" wrapText="1"/>
    </xf>
    <xf numFmtId="0" fontId="13" fillId="0" borderId="0" xfId="5" applyFont="1" applyAlignment="1">
      <alignment vertical="top" wrapText="1"/>
    </xf>
    <xf numFmtId="0" fontId="17" fillId="0" borderId="0" xfId="5" applyFont="1" applyFill="1" applyAlignment="1">
      <alignment horizontal="left" vertical="center" wrapText="1"/>
    </xf>
    <xf numFmtId="0" fontId="3" fillId="0" borderId="0" xfId="5" applyFont="1" applyFill="1" applyAlignment="1">
      <alignment horizontal="left" vertical="center" wrapText="1"/>
    </xf>
    <xf numFmtId="0" fontId="17" fillId="0" borderId="0" xfId="5" applyFont="1" applyAlignment="1">
      <alignment horizontal="left" vertical="center" wrapText="1"/>
    </xf>
    <xf numFmtId="49" fontId="4" fillId="0" borderId="0" xfId="5" applyNumberFormat="1" applyFont="1" applyAlignment="1">
      <alignment horizontal="center" vertical="center"/>
    </xf>
    <xf numFmtId="0" fontId="3" fillId="0" borderId="0" xfId="5" applyFont="1" applyAlignment="1">
      <alignment horizontal="left" vertical="center" wrapText="1"/>
    </xf>
    <xf numFmtId="4" fontId="6" fillId="0" borderId="0" xfId="5" applyNumberFormat="1" applyFont="1" applyAlignment="1">
      <alignment horizontal="center" vertical="center" wrapText="1"/>
    </xf>
    <xf numFmtId="0" fontId="3" fillId="0" borderId="0" xfId="5" applyFont="1" applyAlignment="1">
      <alignment horizontal="center" vertical="center"/>
    </xf>
    <xf numFmtId="0" fontId="17" fillId="0" borderId="16" xfId="5" applyFont="1" applyBorder="1" applyAlignment="1">
      <alignment vertical="center" wrapText="1"/>
    </xf>
    <xf numFmtId="4" fontId="17" fillId="0" borderId="5" xfId="5" applyNumberFormat="1" applyFont="1" applyBorder="1" applyAlignment="1">
      <alignment horizontal="center" vertical="center"/>
    </xf>
    <xf numFmtId="4" fontId="17" fillId="0" borderId="10" xfId="5" applyNumberFormat="1" applyFont="1" applyBorder="1" applyAlignment="1">
      <alignment horizontal="center" vertical="center"/>
    </xf>
    <xf numFmtId="0" fontId="17" fillId="0" borderId="5" xfId="5" applyFont="1" applyBorder="1" applyAlignment="1">
      <alignment horizontal="center" vertical="center"/>
    </xf>
    <xf numFmtId="0" fontId="17" fillId="0" borderId="11" xfId="5" applyFont="1" applyBorder="1" applyAlignment="1">
      <alignment vertical="center"/>
    </xf>
    <xf numFmtId="0" fontId="17" fillId="0" borderId="13" xfId="5" applyFont="1" applyBorder="1" applyAlignment="1">
      <alignment horizontal="center" vertical="center"/>
    </xf>
    <xf numFmtId="0" fontId="17" fillId="0" borderId="27" xfId="5" applyFont="1" applyBorder="1" applyAlignment="1">
      <alignment vertical="center" wrapText="1"/>
    </xf>
    <xf numFmtId="4" fontId="17" fillId="0" borderId="13" xfId="5" applyNumberFormat="1" applyFont="1" applyBorder="1" applyAlignment="1">
      <alignment horizontal="center" vertical="center"/>
    </xf>
    <xf numFmtId="4" fontId="17" fillId="0" borderId="6" xfId="5" applyNumberFormat="1" applyFont="1" applyBorder="1" applyAlignment="1">
      <alignment horizontal="center" vertical="center"/>
    </xf>
    <xf numFmtId="4" fontId="17" fillId="0" borderId="8" xfId="5" applyNumberFormat="1" applyFont="1" applyBorder="1" applyAlignment="1">
      <alignment horizontal="center" vertical="center"/>
    </xf>
    <xf numFmtId="0" fontId="17" fillId="0" borderId="14" xfId="5" applyFont="1" applyBorder="1" applyAlignment="1">
      <alignment vertical="center"/>
    </xf>
    <xf numFmtId="166" fontId="11" fillId="15" borderId="37" xfId="7" applyFont="1" applyFill="1" applyBorder="1" applyAlignment="1" applyProtection="1">
      <alignment horizontal="center" vertical="center" wrapText="1"/>
    </xf>
    <xf numFmtId="166" fontId="11" fillId="15" borderId="39" xfId="6" applyNumberFormat="1" applyFont="1" applyFill="1" applyBorder="1" applyAlignment="1" applyProtection="1">
      <alignment horizontal="center" vertical="center" wrapText="1"/>
    </xf>
    <xf numFmtId="166" fontId="11" fillId="15" borderId="41" xfId="7" applyFont="1" applyFill="1" applyBorder="1" applyAlignment="1">
      <alignment horizontal="center" vertical="center" wrapText="1"/>
    </xf>
    <xf numFmtId="0" fontId="17" fillId="0" borderId="17" xfId="5" applyFont="1" applyBorder="1" applyAlignment="1">
      <alignment horizontal="center" vertical="center"/>
    </xf>
    <xf numFmtId="0" fontId="17" fillId="0" borderId="46" xfId="5" applyFont="1" applyBorder="1" applyAlignment="1">
      <alignment vertical="center"/>
    </xf>
    <xf numFmtId="4" fontId="17" fillId="0" borderId="17" xfId="5" applyNumberFormat="1" applyFont="1" applyBorder="1" applyAlignment="1">
      <alignment horizontal="center" vertical="center"/>
    </xf>
    <xf numFmtId="4" fontId="17" fillId="0" borderId="15" xfId="5" applyNumberFormat="1" applyFont="1" applyBorder="1" applyAlignment="1">
      <alignment horizontal="center" vertical="center"/>
    </xf>
    <xf numFmtId="4" fontId="17" fillId="0" borderId="18" xfId="5" applyNumberFormat="1" applyFont="1" applyBorder="1" applyAlignment="1">
      <alignment horizontal="center" vertical="center"/>
    </xf>
    <xf numFmtId="0" fontId="17" fillId="0" borderId="20" xfId="5" applyFont="1" applyBorder="1" applyAlignment="1">
      <alignment vertical="center"/>
    </xf>
    <xf numFmtId="1" fontId="47" fillId="12" borderId="22" xfId="5" applyNumberFormat="1" applyFont="1" applyFill="1" applyBorder="1" applyAlignment="1">
      <alignment horizontal="center" vertical="center"/>
    </xf>
    <xf numFmtId="0" fontId="14" fillId="12" borderId="25" xfId="5" applyFont="1" applyFill="1" applyBorder="1" applyAlignment="1">
      <alignment horizontal="right" vertical="center" wrapText="1" indent="1"/>
    </xf>
    <xf numFmtId="4" fontId="14" fillId="12" borderId="22" xfId="7" applyNumberFormat="1" applyFont="1" applyFill="1" applyBorder="1" applyAlignment="1">
      <alignment horizontal="center" vertical="center" wrapText="1"/>
    </xf>
    <xf numFmtId="4" fontId="14" fillId="12" borderId="23" xfId="7" applyNumberFormat="1" applyFont="1" applyFill="1" applyBorder="1" applyAlignment="1">
      <alignment horizontal="center" vertical="center" wrapText="1"/>
    </xf>
    <xf numFmtId="4" fontId="14" fillId="12" borderId="24" xfId="7" applyNumberFormat="1" applyFont="1" applyFill="1" applyBorder="1" applyAlignment="1">
      <alignment horizontal="center" vertical="center" wrapText="1"/>
    </xf>
    <xf numFmtId="0" fontId="14" fillId="12" borderId="49" xfId="5" applyFont="1" applyFill="1" applyBorder="1" applyAlignment="1">
      <alignment horizontal="center" vertical="center" wrapText="1"/>
    </xf>
    <xf numFmtId="0" fontId="13" fillId="0" borderId="16" xfId="5" applyFont="1" applyBorder="1" applyAlignment="1">
      <alignment horizontal="right" vertical="center" wrapText="1"/>
    </xf>
    <xf numFmtId="0" fontId="17" fillId="0" borderId="11" xfId="5" applyFont="1" applyBorder="1" applyAlignment="1">
      <alignment vertical="center" wrapText="1"/>
    </xf>
    <xf numFmtId="4" fontId="14" fillId="12" borderId="10" xfId="5" applyNumberFormat="1" applyFont="1" applyFill="1" applyBorder="1" applyAlignment="1">
      <alignment horizontal="center" vertical="center"/>
    </xf>
    <xf numFmtId="4" fontId="50" fillId="0" borderId="0" xfId="0" applyNumberFormat="1" applyFont="1" applyAlignment="1">
      <alignment horizontal="center" vertical="center"/>
    </xf>
    <xf numFmtId="4" fontId="50" fillId="0" borderId="0" xfId="0" applyNumberFormat="1" applyFont="1"/>
    <xf numFmtId="4" fontId="50" fillId="3" borderId="0" xfId="5" applyNumberFormat="1" applyFont="1" applyFill="1" applyAlignment="1">
      <alignment wrapText="1"/>
    </xf>
    <xf numFmtId="2" fontId="16" fillId="0" borderId="0" xfId="6" applyNumberFormat="1" applyFont="1" applyFill="1" applyBorder="1" applyAlignment="1" applyProtection="1">
      <alignment horizontal="center" vertical="center" wrapText="1"/>
    </xf>
    <xf numFmtId="2" fontId="45" fillId="0" borderId="0" xfId="5" applyNumberFormat="1" applyFont="1" applyFill="1" applyBorder="1" applyAlignment="1">
      <alignment horizontal="center" vertical="center" wrapText="1"/>
    </xf>
    <xf numFmtId="0" fontId="45" fillId="0" borderId="0" xfId="5" applyFont="1" applyBorder="1" applyAlignment="1">
      <alignment horizontal="center" vertical="center" wrapText="1"/>
    </xf>
    <xf numFmtId="1" fontId="12" fillId="15" borderId="1" xfId="5" applyNumberFormat="1" applyFont="1" applyFill="1" applyBorder="1" applyAlignment="1">
      <alignment horizontal="center" vertical="center" wrapText="1"/>
    </xf>
    <xf numFmtId="1" fontId="12" fillId="15" borderId="37" xfId="5" applyNumberFormat="1" applyFont="1" applyFill="1" applyBorder="1" applyAlignment="1">
      <alignment horizontal="center" vertical="center" wrapText="1"/>
    </xf>
    <xf numFmtId="0" fontId="12" fillId="15" borderId="50" xfId="5" applyFont="1" applyFill="1" applyBorder="1" applyAlignment="1">
      <alignment horizontal="center" vertical="center" wrapText="1"/>
    </xf>
    <xf numFmtId="0" fontId="12" fillId="15" borderId="40" xfId="5" applyFont="1" applyFill="1" applyBorder="1" applyAlignment="1">
      <alignment horizontal="center" vertical="center" wrapText="1"/>
    </xf>
    <xf numFmtId="166" fontId="12" fillId="15" borderId="1" xfId="7" applyFont="1" applyFill="1" applyBorder="1" applyAlignment="1">
      <alignment horizontal="center" vertical="center" wrapText="1"/>
    </xf>
    <xf numFmtId="166" fontId="12" fillId="15" borderId="3" xfId="7" applyFont="1" applyFill="1" applyBorder="1" applyAlignment="1">
      <alignment horizontal="center" vertical="center" wrapText="1"/>
    </xf>
    <xf numFmtId="166" fontId="12" fillId="15" borderId="4" xfId="7" applyFont="1" applyFill="1" applyBorder="1" applyAlignment="1">
      <alignment horizontal="center" vertical="center" wrapText="1"/>
    </xf>
    <xf numFmtId="0" fontId="12" fillId="15" borderId="36" xfId="5" applyFont="1" applyFill="1" applyBorder="1" applyAlignment="1">
      <alignment horizontal="center" vertical="center" wrapText="1"/>
    </xf>
    <xf numFmtId="0" fontId="12" fillId="15" borderId="42" xfId="5" applyFont="1" applyFill="1" applyBorder="1" applyAlignment="1">
      <alignment horizontal="center" vertical="center" wrapText="1"/>
    </xf>
    <xf numFmtId="0" fontId="11" fillId="0" borderId="0" xfId="5" applyFont="1" applyFill="1" applyBorder="1" applyAlignment="1">
      <alignment horizontal="left" vertical="top" wrapText="1"/>
    </xf>
    <xf numFmtId="0" fontId="42" fillId="0" borderId="0" xfId="5" applyFont="1" applyFill="1" applyBorder="1" applyAlignment="1">
      <alignment horizontal="left" vertical="top" wrapText="1"/>
    </xf>
    <xf numFmtId="0" fontId="11" fillId="0" borderId="0" xfId="5" applyFont="1" applyFill="1" applyAlignment="1">
      <alignment horizontal="left" vertical="top" wrapText="1"/>
    </xf>
    <xf numFmtId="49" fontId="15" fillId="0" borderId="0" xfId="0" applyNumberFormat="1" applyFont="1" applyFill="1" applyAlignment="1">
      <alignment horizontal="center" vertical="center"/>
    </xf>
    <xf numFmtId="0" fontId="16" fillId="0" borderId="0" xfId="0" applyFont="1" applyFill="1" applyAlignment="1">
      <alignment horizontal="center" vertical="center" wrapText="1"/>
    </xf>
    <xf numFmtId="0" fontId="16" fillId="0" borderId="0" xfId="0" applyFont="1" applyBorder="1" applyAlignment="1">
      <alignment horizontal="center" vertical="center" wrapText="1"/>
    </xf>
    <xf numFmtId="49" fontId="11" fillId="0" borderId="1" xfId="0" applyNumberFormat="1" applyFont="1" applyFill="1" applyBorder="1" applyAlignment="1">
      <alignment horizontal="center" vertical="center" wrapText="1"/>
    </xf>
    <xf numFmtId="49" fontId="11" fillId="0" borderId="5" xfId="0" applyNumberFormat="1" applyFont="1" applyBorder="1" applyAlignment="1">
      <alignment horizontal="center" vertical="center" wrapText="1"/>
    </xf>
    <xf numFmtId="49" fontId="12" fillId="0" borderId="2" xfId="0" applyNumberFormat="1" applyFont="1" applyFill="1" applyBorder="1" applyAlignment="1">
      <alignment horizontal="center" vertical="center" wrapText="1"/>
    </xf>
    <xf numFmtId="49" fontId="12" fillId="0" borderId="6" xfId="0" applyNumberFormat="1" applyFont="1" applyFill="1" applyBorder="1" applyAlignment="1">
      <alignment horizontal="center" vertical="center" wrapText="1"/>
    </xf>
    <xf numFmtId="2" fontId="12" fillId="0" borderId="3" xfId="0" applyNumberFormat="1" applyFont="1" applyFill="1" applyBorder="1" applyAlignment="1">
      <alignment horizontal="center" vertical="center" wrapText="1"/>
    </xf>
    <xf numFmtId="2" fontId="12" fillId="0" borderId="7" xfId="0" applyNumberFormat="1" applyFont="1" applyFill="1" applyBorder="1" applyAlignment="1">
      <alignment horizontal="center" vertical="center" wrapText="1"/>
    </xf>
    <xf numFmtId="2" fontId="12" fillId="0" borderId="2" xfId="0" applyNumberFormat="1" applyFont="1" applyFill="1" applyBorder="1" applyAlignment="1">
      <alignment horizontal="center" vertical="center" wrapText="1"/>
    </xf>
    <xf numFmtId="2" fontId="12" fillId="0" borderId="6" xfId="0" applyNumberFormat="1" applyFont="1" applyFill="1" applyBorder="1" applyAlignment="1">
      <alignment horizontal="center" vertical="center" wrapText="1"/>
    </xf>
    <xf numFmtId="0" fontId="11" fillId="0" borderId="0" xfId="0" applyFont="1" applyFill="1" applyBorder="1" applyAlignment="1">
      <alignment horizontal="left" vertical="top" wrapText="1" indent="1"/>
    </xf>
    <xf numFmtId="2" fontId="12" fillId="0" borderId="26" xfId="0" applyNumberFormat="1" applyFont="1" applyFill="1" applyBorder="1" applyAlignment="1">
      <alignment horizontal="center" vertical="center" wrapText="1"/>
    </xf>
    <xf numFmtId="2" fontId="12" fillId="0" borderId="27" xfId="0" applyNumberFormat="1" applyFont="1" applyFill="1" applyBorder="1" applyAlignment="1">
      <alignment horizontal="center" vertical="center" wrapText="1"/>
    </xf>
    <xf numFmtId="2" fontId="12" fillId="0" borderId="1" xfId="0" applyNumberFormat="1" applyFont="1" applyFill="1" applyBorder="1" applyAlignment="1">
      <alignment horizontal="center" vertical="center" wrapText="1"/>
    </xf>
    <xf numFmtId="2" fontId="12" fillId="0" borderId="4" xfId="0" applyNumberFormat="1" applyFont="1" applyFill="1" applyBorder="1" applyAlignment="1">
      <alignment horizontal="center" vertical="center" wrapText="1"/>
    </xf>
    <xf numFmtId="2" fontId="12" fillId="0" borderId="1" xfId="3" applyNumberFormat="1" applyFont="1" applyBorder="1" applyAlignment="1">
      <alignment horizontal="center" vertical="center" wrapText="1"/>
    </xf>
    <xf numFmtId="2" fontId="12" fillId="0" borderId="3" xfId="3" applyNumberFormat="1" applyFont="1" applyBorder="1" applyAlignment="1">
      <alignment horizontal="center" vertical="center" wrapText="1"/>
    </xf>
    <xf numFmtId="2" fontId="12" fillId="0" borderId="4" xfId="3" applyNumberFormat="1" applyFont="1" applyBorder="1" applyAlignment="1">
      <alignment horizontal="center" vertical="center" wrapText="1"/>
    </xf>
    <xf numFmtId="2" fontId="12" fillId="0" borderId="32" xfId="0" applyNumberFormat="1" applyFont="1" applyFill="1" applyBorder="1" applyAlignment="1">
      <alignment horizontal="center" vertical="center"/>
    </xf>
    <xf numFmtId="2" fontId="12" fillId="0" borderId="29" xfId="0" applyNumberFormat="1" applyFont="1" applyFill="1" applyBorder="1" applyAlignment="1">
      <alignment horizontal="center" vertical="center"/>
    </xf>
    <xf numFmtId="0" fontId="12" fillId="0" borderId="0" xfId="0" applyFont="1" applyFill="1" applyAlignment="1">
      <alignment horizontal="left" vertical="top" wrapText="1" indent="1"/>
    </xf>
    <xf numFmtId="0" fontId="12" fillId="0" borderId="0" xfId="0" applyFont="1" applyFill="1" applyBorder="1" applyAlignment="1">
      <alignment horizontal="left" vertical="top" wrapText="1" indent="1"/>
    </xf>
    <xf numFmtId="0" fontId="22" fillId="3" borderId="30" xfId="5" applyFont="1" applyFill="1" applyBorder="1" applyAlignment="1">
      <alignment horizontal="center" vertical="center" wrapText="1"/>
    </xf>
    <xf numFmtId="0" fontId="22" fillId="3" borderId="31" xfId="5" applyFont="1" applyFill="1" applyBorder="1" applyAlignment="1">
      <alignment horizontal="center" vertical="center" wrapText="1"/>
    </xf>
    <xf numFmtId="0" fontId="13" fillId="0" borderId="0" xfId="0" applyFont="1" applyAlignment="1">
      <alignment horizontal="left" vertical="center" wrapText="1"/>
    </xf>
    <xf numFmtId="0" fontId="13" fillId="0" borderId="0" xfId="0" applyFont="1" applyAlignment="1">
      <alignment horizontal="left" vertical="center"/>
    </xf>
    <xf numFmtId="0" fontId="11" fillId="0" borderId="0" xfId="0" quotePrefix="1" applyFont="1" applyFill="1" applyBorder="1" applyAlignment="1">
      <alignment horizontal="left" vertical="top" wrapText="1" indent="1"/>
    </xf>
    <xf numFmtId="0" fontId="12" fillId="0" borderId="0" xfId="0" applyFont="1" applyAlignment="1">
      <alignment horizontal="left" vertical="top" wrapText="1" indent="1"/>
    </xf>
    <xf numFmtId="49" fontId="12" fillId="0" borderId="0" xfId="0" applyNumberFormat="1" applyFont="1" applyAlignment="1">
      <alignment horizontal="left" vertical="top" wrapText="1" indent="1"/>
    </xf>
    <xf numFmtId="0" fontId="12" fillId="3" borderId="36" xfId="5" applyFont="1" applyFill="1" applyBorder="1" applyAlignment="1">
      <alignment horizontal="center" vertical="center" wrapText="1"/>
    </xf>
    <xf numFmtId="0" fontId="12" fillId="3" borderId="11" xfId="5" applyFont="1" applyFill="1" applyBorder="1" applyAlignment="1">
      <alignment horizontal="center" vertical="center" wrapText="1"/>
    </xf>
    <xf numFmtId="49" fontId="16" fillId="0" borderId="0" xfId="5" applyNumberFormat="1" applyFont="1" applyFill="1" applyAlignment="1">
      <alignment horizontal="center" vertical="center" wrapText="1"/>
    </xf>
    <xf numFmtId="0" fontId="57" fillId="0" borderId="0" xfId="5" applyFont="1" applyFill="1" applyAlignment="1">
      <alignment horizontal="center" vertical="center" wrapText="1"/>
    </xf>
    <xf numFmtId="0" fontId="11" fillId="0" borderId="34" xfId="5" quotePrefix="1" applyFont="1" applyBorder="1" applyAlignment="1">
      <alignment horizontal="left" vertical="center" wrapText="1"/>
    </xf>
    <xf numFmtId="0" fontId="11" fillId="0" borderId="0" xfId="5" quotePrefix="1" applyFont="1" applyBorder="1" applyAlignment="1">
      <alignment horizontal="left" vertical="center" wrapText="1"/>
    </xf>
    <xf numFmtId="0" fontId="12" fillId="3" borderId="35" xfId="5" applyNumberFormat="1" applyFont="1" applyFill="1" applyBorder="1" applyAlignment="1">
      <alignment horizontal="center" vertical="center" wrapText="1"/>
    </xf>
    <xf numFmtId="0" fontId="12" fillId="3" borderId="13" xfId="5" applyNumberFormat="1" applyFont="1" applyFill="1" applyBorder="1" applyAlignment="1">
      <alignment horizontal="center" vertical="center" wrapText="1"/>
    </xf>
    <xf numFmtId="0" fontId="12" fillId="3" borderId="2" xfId="5" applyNumberFormat="1" applyFont="1" applyFill="1" applyBorder="1" applyAlignment="1">
      <alignment horizontal="center" vertical="center" wrapText="1"/>
    </xf>
    <xf numFmtId="0" fontId="12" fillId="3" borderId="6" xfId="5" applyNumberFormat="1" applyFont="1" applyFill="1" applyBorder="1" applyAlignment="1">
      <alignment horizontal="center" vertical="center" wrapText="1"/>
    </xf>
    <xf numFmtId="0" fontId="12" fillId="3" borderId="3" xfId="5" applyFont="1" applyFill="1" applyBorder="1" applyAlignment="1">
      <alignment horizontal="center" vertical="center" wrapText="1"/>
    </xf>
    <xf numFmtId="0" fontId="12" fillId="3" borderId="7" xfId="5" applyFont="1" applyFill="1" applyBorder="1" applyAlignment="1">
      <alignment horizontal="center" vertical="center" wrapText="1"/>
    </xf>
    <xf numFmtId="0" fontId="12" fillId="3" borderId="2" xfId="5" applyFont="1" applyFill="1" applyBorder="1" applyAlignment="1">
      <alignment horizontal="center" vertical="center" wrapText="1"/>
    </xf>
    <xf numFmtId="0" fontId="12" fillId="3" borderId="6" xfId="5" applyFont="1" applyFill="1" applyBorder="1" applyAlignment="1">
      <alignment horizontal="center" vertical="center" wrapText="1"/>
    </xf>
    <xf numFmtId="2" fontId="12" fillId="3" borderId="26" xfId="5" applyNumberFormat="1" applyFont="1" applyFill="1" applyBorder="1" applyAlignment="1">
      <alignment horizontal="center" vertical="center" wrapText="1"/>
    </xf>
    <xf numFmtId="2" fontId="12" fillId="3" borderId="27" xfId="5" applyNumberFormat="1" applyFont="1" applyFill="1" applyBorder="1" applyAlignment="1">
      <alignment horizontal="center" vertical="center" wrapText="1"/>
    </xf>
    <xf numFmtId="166" fontId="12" fillId="3" borderId="1" xfId="3" applyNumberFormat="1" applyFont="1" applyFill="1" applyBorder="1" applyAlignment="1">
      <alignment horizontal="center" vertical="center" wrapText="1"/>
    </xf>
    <xf numFmtId="166" fontId="12" fillId="3" borderId="3" xfId="3" applyNumberFormat="1" applyFont="1" applyFill="1" applyBorder="1" applyAlignment="1">
      <alignment horizontal="center" vertical="center" wrapText="1"/>
    </xf>
    <xf numFmtId="166" fontId="12" fillId="3" borderId="4" xfId="3" applyNumberFormat="1" applyFont="1" applyFill="1" applyBorder="1" applyAlignment="1">
      <alignment horizontal="center" vertical="center" wrapText="1"/>
    </xf>
    <xf numFmtId="0" fontId="52" fillId="0" borderId="0" xfId="5" quotePrefix="1" applyFont="1" applyFill="1" applyBorder="1" applyAlignment="1">
      <alignment horizontal="left" vertical="top" wrapText="1" indent="1"/>
    </xf>
    <xf numFmtId="0" fontId="22" fillId="3" borderId="43" xfId="5" applyFont="1" applyFill="1" applyBorder="1" applyAlignment="1">
      <alignment horizontal="center" vertical="center" wrapText="1"/>
    </xf>
    <xf numFmtId="0" fontId="27" fillId="0" borderId="0" xfId="5" applyFont="1" applyFill="1" applyBorder="1" applyAlignment="1">
      <alignment horizontal="left" vertical="top" wrapText="1" indent="1"/>
    </xf>
    <xf numFmtId="0" fontId="27" fillId="0" borderId="0" xfId="5" applyFont="1" applyFill="1" applyAlignment="1">
      <alignment horizontal="left" vertical="top" wrapText="1" indent="1"/>
    </xf>
    <xf numFmtId="0" fontId="25" fillId="0" borderId="0" xfId="5" applyFont="1" applyFill="1" applyBorder="1" applyAlignment="1">
      <alignment horizontal="left" vertical="top" wrapText="1" indent="1"/>
    </xf>
    <xf numFmtId="0" fontId="25" fillId="0" borderId="0" xfId="5" applyFont="1" applyFill="1" applyBorder="1" applyAlignment="1">
      <alignment horizontal="left" vertical="top" wrapText="1"/>
    </xf>
    <xf numFmtId="0" fontId="52" fillId="0" borderId="0" xfId="5" applyFont="1" applyFill="1" applyBorder="1" applyAlignment="1" applyProtection="1">
      <alignment horizontal="left" vertical="top" wrapText="1" indent="1"/>
    </xf>
    <xf numFmtId="0" fontId="25" fillId="0" borderId="0" xfId="5" quotePrefix="1" applyFont="1" applyFill="1" applyBorder="1" applyAlignment="1">
      <alignment horizontal="left" vertical="top" wrapText="1" indent="1"/>
    </xf>
    <xf numFmtId="0" fontId="74" fillId="0" borderId="0" xfId="5" applyFont="1" applyAlignment="1">
      <alignment horizontal="left" vertical="center" wrapText="1"/>
    </xf>
    <xf numFmtId="0" fontId="74" fillId="0" borderId="0" xfId="5" applyFont="1" applyAlignment="1">
      <alignment horizontal="left" vertical="center"/>
    </xf>
    <xf numFmtId="0" fontId="25" fillId="0" borderId="0" xfId="5" quotePrefix="1" applyFont="1" applyFill="1" applyBorder="1" applyAlignment="1">
      <alignment horizontal="left" vertical="top" wrapText="1"/>
    </xf>
    <xf numFmtId="0" fontId="52" fillId="0" borderId="0" xfId="5" quotePrefix="1" applyFont="1" applyFill="1" applyBorder="1" applyAlignment="1">
      <alignment horizontal="left" vertical="top" wrapText="1"/>
    </xf>
    <xf numFmtId="49" fontId="27" fillId="0" borderId="0" xfId="5" applyNumberFormat="1" applyFont="1" applyFill="1" applyAlignment="1">
      <alignment horizontal="left" vertical="top" wrapText="1" indent="1"/>
    </xf>
    <xf numFmtId="1" fontId="6" fillId="3" borderId="1" xfId="5" applyNumberFormat="1" applyFont="1" applyFill="1" applyBorder="1" applyAlignment="1">
      <alignment horizontal="center" vertical="center" wrapText="1"/>
    </xf>
    <xf numFmtId="1" fontId="6" fillId="3" borderId="5" xfId="5" applyNumberFormat="1" applyFont="1" applyFill="1" applyBorder="1" applyAlignment="1">
      <alignment horizontal="center" vertical="center" wrapText="1"/>
    </xf>
    <xf numFmtId="49" fontId="6" fillId="3" borderId="3" xfId="5" applyNumberFormat="1" applyFont="1" applyFill="1" applyBorder="1" applyAlignment="1">
      <alignment horizontal="center" vertical="center" wrapText="1"/>
    </xf>
    <xf numFmtId="49" fontId="6" fillId="3" borderId="7" xfId="5" applyNumberFormat="1" applyFont="1" applyFill="1" applyBorder="1" applyAlignment="1">
      <alignment horizontal="center" vertical="center" wrapText="1"/>
    </xf>
    <xf numFmtId="0" fontId="6" fillId="3" borderId="2" xfId="5" applyFont="1" applyFill="1" applyBorder="1" applyAlignment="1">
      <alignment horizontal="center" vertical="center" wrapText="1"/>
    </xf>
    <xf numFmtId="0" fontId="6" fillId="3" borderId="6" xfId="5" applyFont="1" applyFill="1" applyBorder="1" applyAlignment="1">
      <alignment horizontal="center" vertical="center" wrapText="1"/>
    </xf>
    <xf numFmtId="0" fontId="6" fillId="3" borderId="3" xfId="5" applyFont="1" applyFill="1" applyBorder="1" applyAlignment="1">
      <alignment horizontal="center" vertical="center" wrapText="1"/>
    </xf>
    <xf numFmtId="0" fontId="6" fillId="3" borderId="7" xfId="5" applyFont="1" applyFill="1" applyBorder="1" applyAlignment="1">
      <alignment horizontal="center" vertical="center" wrapText="1"/>
    </xf>
    <xf numFmtId="2" fontId="45" fillId="0" borderId="0" xfId="5" applyNumberFormat="1" applyFont="1" applyFill="1" applyAlignment="1">
      <alignment horizontal="center" vertical="center"/>
    </xf>
    <xf numFmtId="2" fontId="45" fillId="0" borderId="0" xfId="5" applyNumberFormat="1" applyFont="1" applyFill="1" applyAlignment="1">
      <alignment horizontal="center" vertical="center" wrapText="1"/>
    </xf>
    <xf numFmtId="2" fontId="79" fillId="0" borderId="0" xfId="5" applyNumberFormat="1" applyFont="1" applyFill="1" applyAlignment="1">
      <alignment horizontal="center" vertical="center" wrapText="1"/>
    </xf>
    <xf numFmtId="2" fontId="6" fillId="0" borderId="0" xfId="5" applyNumberFormat="1" applyFont="1" applyFill="1" applyAlignment="1">
      <alignment horizontal="right" vertical="center" wrapText="1"/>
    </xf>
    <xf numFmtId="2" fontId="6" fillId="3" borderId="50" xfId="5" applyNumberFormat="1" applyFont="1" applyFill="1" applyBorder="1" applyAlignment="1">
      <alignment horizontal="center" vertical="center" wrapText="1"/>
    </xf>
    <xf numFmtId="2" fontId="6" fillId="3" borderId="16" xfId="5" applyNumberFormat="1" applyFont="1" applyFill="1" applyBorder="1" applyAlignment="1">
      <alignment horizontal="center" vertical="center" wrapText="1"/>
    </xf>
    <xf numFmtId="2" fontId="6" fillId="3" borderId="1" xfId="5" applyNumberFormat="1" applyFont="1" applyFill="1" applyBorder="1" applyAlignment="1">
      <alignment horizontal="center" vertical="center" wrapText="1"/>
    </xf>
    <xf numFmtId="2" fontId="6" fillId="3" borderId="3" xfId="5" applyNumberFormat="1" applyFont="1" applyFill="1" applyBorder="1" applyAlignment="1">
      <alignment horizontal="center" vertical="center" wrapText="1"/>
    </xf>
    <xf numFmtId="2" fontId="6" fillId="3" borderId="4" xfId="5" applyNumberFormat="1" applyFont="1" applyFill="1" applyBorder="1" applyAlignment="1">
      <alignment horizontal="center" vertical="center" wrapText="1"/>
    </xf>
    <xf numFmtId="2" fontId="6" fillId="3" borderId="51" xfId="5" applyNumberFormat="1" applyFont="1" applyFill="1" applyBorder="1" applyAlignment="1">
      <alignment horizontal="center" vertical="center" wrapText="1"/>
    </xf>
    <xf numFmtId="49" fontId="6" fillId="3" borderId="52" xfId="5" applyNumberFormat="1" applyFont="1" applyFill="1" applyBorder="1" applyAlignment="1">
      <alignment horizontal="center" vertical="center" wrapText="1"/>
    </xf>
    <xf numFmtId="49" fontId="6" fillId="3" borderId="31" xfId="5" applyNumberFormat="1" applyFont="1" applyFill="1" applyBorder="1" applyAlignment="1">
      <alignment horizontal="center" vertical="center" wrapText="1"/>
    </xf>
    <xf numFmtId="4" fontId="11" fillId="3" borderId="30" xfId="5" applyNumberFormat="1" applyFont="1" applyFill="1" applyBorder="1" applyAlignment="1">
      <alignment horizontal="center" vertical="center" wrapText="1"/>
    </xf>
    <xf numFmtId="4" fontId="11" fillId="3" borderId="43" xfId="5" applyNumberFormat="1" applyFont="1" applyFill="1" applyBorder="1" applyAlignment="1">
      <alignment horizontal="center" vertical="center" wrapText="1"/>
    </xf>
    <xf numFmtId="4" fontId="11" fillId="3" borderId="31" xfId="5" applyNumberFormat="1" applyFont="1" applyFill="1" applyBorder="1" applyAlignment="1">
      <alignment horizontal="center" vertical="center" wrapText="1"/>
    </xf>
    <xf numFmtId="0" fontId="12" fillId="0" borderId="0" xfId="5" applyFont="1" applyFill="1" applyBorder="1" applyAlignment="1">
      <alignment horizontal="left" vertical="top" wrapText="1"/>
    </xf>
    <xf numFmtId="0" fontId="11" fillId="0" borderId="0" xfId="5" quotePrefix="1" applyFont="1" applyFill="1" applyAlignment="1">
      <alignment horizontal="left" vertical="top" wrapText="1"/>
    </xf>
    <xf numFmtId="0" fontId="42" fillId="0" borderId="0" xfId="5" quotePrefix="1" applyFont="1" applyFill="1" applyAlignment="1">
      <alignment horizontal="left" vertical="top" wrapText="1"/>
    </xf>
    <xf numFmtId="0" fontId="12" fillId="0" borderId="0" xfId="5" applyFont="1" applyAlignment="1">
      <alignment horizontal="left" vertical="top" wrapText="1"/>
    </xf>
    <xf numFmtId="49" fontId="12" fillId="0" borderId="0" xfId="5" applyNumberFormat="1" applyFont="1" applyAlignment="1">
      <alignment horizontal="left" vertical="top" wrapText="1"/>
    </xf>
    <xf numFmtId="49" fontId="84" fillId="0" borderId="0" xfId="5" applyNumberFormat="1" applyFont="1" applyFill="1" applyAlignment="1">
      <alignment horizontal="center" vertical="center" wrapText="1"/>
    </xf>
    <xf numFmtId="0" fontId="84" fillId="0" borderId="0" xfId="5" applyFont="1" applyFill="1" applyAlignment="1">
      <alignment horizontal="center" vertical="center" wrapText="1"/>
    </xf>
    <xf numFmtId="0" fontId="15" fillId="0" borderId="0" xfId="5" applyFont="1" applyFill="1" applyAlignment="1">
      <alignment horizontal="center" vertical="center" wrapText="1"/>
    </xf>
    <xf numFmtId="49" fontId="12" fillId="0" borderId="56" xfId="5" applyNumberFormat="1" applyFont="1" applyFill="1" applyBorder="1" applyAlignment="1">
      <alignment horizontal="left" vertical="center" wrapText="1"/>
    </xf>
    <xf numFmtId="49" fontId="12" fillId="0" borderId="60" xfId="5" applyNumberFormat="1" applyFont="1" applyFill="1" applyBorder="1" applyAlignment="1">
      <alignment horizontal="left" vertical="center" wrapText="1"/>
    </xf>
    <xf numFmtId="0" fontId="11" fillId="0" borderId="35" xfId="5" applyFont="1" applyFill="1" applyBorder="1" applyAlignment="1">
      <alignment horizontal="center" vertical="center" wrapText="1"/>
    </xf>
    <xf numFmtId="0" fontId="11" fillId="0" borderId="13" xfId="5" applyFont="1" applyFill="1" applyBorder="1" applyAlignment="1">
      <alignment horizontal="center" vertical="center" wrapText="1"/>
    </xf>
    <xf numFmtId="0" fontId="11" fillId="0" borderId="2" xfId="5" applyFont="1" applyFill="1" applyBorder="1" applyAlignment="1">
      <alignment horizontal="center" vertical="center" wrapText="1"/>
    </xf>
    <xf numFmtId="0" fontId="11" fillId="0" borderId="6" xfId="5" applyFont="1" applyFill="1" applyBorder="1" applyAlignment="1">
      <alignment horizontal="center" vertical="center" wrapText="1"/>
    </xf>
    <xf numFmtId="0" fontId="12" fillId="0" borderId="2" xfId="5" applyFont="1" applyFill="1" applyBorder="1" applyAlignment="1">
      <alignment horizontal="center" vertical="center" wrapText="1"/>
    </xf>
    <xf numFmtId="0" fontId="12" fillId="0" borderId="6" xfId="5" applyFont="1" applyFill="1" applyBorder="1" applyAlignment="1">
      <alignment horizontal="center" vertical="center" wrapText="1"/>
    </xf>
    <xf numFmtId="0" fontId="12" fillId="0" borderId="61" xfId="5" applyFont="1" applyFill="1" applyBorder="1" applyAlignment="1">
      <alignment horizontal="center" vertical="center" wrapText="1"/>
    </xf>
    <xf numFmtId="0" fontId="12" fillId="0" borderId="8" xfId="5" applyFont="1" applyFill="1" applyBorder="1" applyAlignment="1">
      <alignment horizontal="center" vertical="center" wrapText="1"/>
    </xf>
    <xf numFmtId="0" fontId="12" fillId="0" borderId="62" xfId="3" applyFont="1" applyFill="1" applyBorder="1" applyAlignment="1">
      <alignment horizontal="center" vertical="center" wrapText="1"/>
    </xf>
    <xf numFmtId="0" fontId="12" fillId="0" borderId="63" xfId="3" applyFont="1" applyFill="1" applyBorder="1" applyAlignment="1">
      <alignment horizontal="center" vertical="center" wrapText="1"/>
    </xf>
    <xf numFmtId="0" fontId="12" fillId="0" borderId="36" xfId="3" applyFont="1" applyFill="1" applyBorder="1" applyAlignment="1">
      <alignment horizontal="center" vertical="center" wrapText="1"/>
    </xf>
    <xf numFmtId="0" fontId="11" fillId="0" borderId="52" xfId="5" applyFont="1" applyBorder="1" applyAlignment="1">
      <alignment horizontal="center" vertical="center"/>
    </xf>
    <xf numFmtId="0" fontId="11" fillId="0" borderId="31" xfId="5" applyFont="1" applyBorder="1" applyAlignment="1">
      <alignment horizontal="center" vertical="center"/>
    </xf>
    <xf numFmtId="0" fontId="88" fillId="0" borderId="0" xfId="5" applyFont="1" applyFill="1" applyBorder="1" applyAlignment="1">
      <alignment horizontal="left" vertical="top" wrapText="1" indent="1"/>
    </xf>
    <xf numFmtId="49" fontId="68" fillId="0" borderId="0" xfId="5" applyNumberFormat="1" applyFont="1" applyFill="1" applyAlignment="1">
      <alignment horizontal="left" vertical="center" wrapText="1"/>
    </xf>
    <xf numFmtId="0" fontId="43" fillId="0" borderId="0" xfId="5" applyFont="1" applyFill="1" applyBorder="1" applyAlignment="1">
      <alignment horizontal="left" vertical="top" wrapText="1" indent="1"/>
    </xf>
    <xf numFmtId="49" fontId="5" fillId="0" borderId="0" xfId="5" applyNumberFormat="1" applyFont="1" applyFill="1" applyAlignment="1">
      <alignment horizontal="left" vertical="center" wrapText="1"/>
    </xf>
    <xf numFmtId="0" fontId="13" fillId="0" borderId="0" xfId="5" applyFont="1" applyFill="1" applyBorder="1" applyAlignment="1">
      <alignment horizontal="left" vertical="top" wrapText="1" indent="1"/>
    </xf>
    <xf numFmtId="0" fontId="13" fillId="0" borderId="0" xfId="5" quotePrefix="1" applyFont="1" applyFill="1" applyBorder="1" applyAlignment="1">
      <alignment horizontal="left" vertical="top" wrapText="1" indent="1"/>
    </xf>
    <xf numFmtId="0" fontId="74" fillId="0" borderId="0" xfId="5" quotePrefix="1" applyFont="1" applyFill="1" applyBorder="1" applyAlignment="1">
      <alignment horizontal="left" vertical="top" wrapText="1" indent="1"/>
    </xf>
    <xf numFmtId="0" fontId="43" fillId="0" borderId="0" xfId="5" applyFont="1" applyFill="1" applyBorder="1" applyAlignment="1">
      <alignment horizontal="left" vertical="top" wrapText="1"/>
    </xf>
    <xf numFmtId="49" fontId="43" fillId="0" borderId="0" xfId="5" applyNumberFormat="1" applyFont="1" applyFill="1" applyBorder="1" applyAlignment="1">
      <alignment horizontal="left" vertical="top" wrapText="1" indent="1"/>
    </xf>
  </cellXfs>
  <cellStyles count="25">
    <cellStyle name="Денежный" xfId="2" builtinId="4"/>
    <cellStyle name="Денежный 2" xfId="6"/>
    <cellStyle name="Денежный 2 2" xfId="14"/>
    <cellStyle name="Денежный 3" xfId="12"/>
    <cellStyle name="Денежный 3 2" xfId="15"/>
    <cellStyle name="Денежный 4" xfId="24"/>
    <cellStyle name="Обычный" xfId="0" builtinId="0"/>
    <cellStyle name="Обычный 12 6" xfId="5"/>
    <cellStyle name="Обычный 12 6 2" xfId="22"/>
    <cellStyle name="Обычный 18" xfId="16"/>
    <cellStyle name="Обычный 2" xfId="4"/>
    <cellStyle name="Обычный 2 13 2" xfId="8"/>
    <cellStyle name="Обычный 2 2" xfId="9"/>
    <cellStyle name="Обычный 2 2 47" xfId="17"/>
    <cellStyle name="Обычный 2 3" xfId="21"/>
    <cellStyle name="Обычный 22 2" xfId="10"/>
    <cellStyle name="Обычный 3" xfId="13"/>
    <cellStyle name="Обычный 3 2" xfId="18"/>
    <cellStyle name="Обычный 4" xfId="23"/>
    <cellStyle name="Обычный_ПОЛЫ 1" xfId="3"/>
    <cellStyle name="Финансовый" xfId="1" builtinId="3"/>
    <cellStyle name="Финансовый 11" xfId="11"/>
    <cellStyle name="Финансовый 2" xfId="7"/>
    <cellStyle name="Финансовый 2 2" xfId="20"/>
    <cellStyle name="Финансовый 3" xfId="19"/>
  </cellStyles>
  <dxfs count="0"/>
  <tableStyles count="0" defaultTableStyle="TableStyleMedium2" defaultPivotStyle="PivotStyleLight16"/>
  <colors>
    <mruColors>
      <color rgb="FF66FFFF"/>
      <color rgb="FFFF0066"/>
      <color rgb="FFF1E0F8"/>
      <color rgb="FFB4C6E7"/>
      <color rgb="FFFFE6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xdr:col>
      <xdr:colOff>0</xdr:colOff>
      <xdr:row>38</xdr:row>
      <xdr:rowOff>0</xdr:rowOff>
    </xdr:from>
    <xdr:to>
      <xdr:col>2</xdr:col>
      <xdr:colOff>1627909</xdr:colOff>
      <xdr:row>44</xdr:row>
      <xdr:rowOff>2165</xdr:rowOff>
    </xdr:to>
    <xdr:sp macro="" textlink="">
      <xdr:nvSpPr>
        <xdr:cNvPr id="2" name="TextBox 1"/>
        <xdr:cNvSpPr txBox="1">
          <a:spLocks noChangeArrowheads="1"/>
        </xdr:cNvSpPr>
      </xdr:nvSpPr>
      <xdr:spPr bwMode="auto">
        <a:xfrm>
          <a:off x="484909" y="19933227"/>
          <a:ext cx="8641773" cy="1803256"/>
        </a:xfrm>
        <a:prstGeom prst="rect">
          <a:avLst/>
        </a:prstGeom>
        <a:solidFill>
          <a:srgbClr val="FFFFFF"/>
        </a:solidFill>
        <a:ln w="9525">
          <a:noFill/>
          <a:miter lim="800000"/>
          <a:headEnd/>
          <a:tailEnd/>
        </a:ln>
      </xdr:spPr>
      <xdr:txBody>
        <a:bodyPr vertOverflow="clip" wrap="square" lIns="91440" tIns="45720" rIns="91440" bIns="45720" anchor="ctr" upright="1"/>
        <a:lstStyle/>
        <a:p>
          <a:pPr marL="0" marR="0" lvl="0" indent="0" algn="l" defTabSz="914400" rtl="0" eaLnBrk="1" fontAlgn="auto" latinLnBrk="0" hangingPunct="1">
            <a:lnSpc>
              <a:spcPts val="1000"/>
            </a:lnSpc>
            <a:spcBef>
              <a:spcPts val="0"/>
            </a:spcBef>
            <a:spcAft>
              <a:spcPts val="0"/>
            </a:spcAft>
            <a:buClrTx/>
            <a:buSzTx/>
            <a:buFontTx/>
            <a:buNone/>
            <a:tabLst/>
            <a:defRPr sz="1000"/>
          </a:pPr>
          <a:r>
            <a:rPr kumimoji="0" lang="ru-RU" sz="1300" b="0" i="0" u="none" strike="noStrike" kern="0" cap="none" spc="0" normalizeH="0" baseline="0" noProof="0">
              <a:ln>
                <a:noFill/>
              </a:ln>
              <a:solidFill>
                <a:srgbClr val="000000"/>
              </a:solidFill>
              <a:effectLst/>
              <a:uLnTx/>
              <a:uFillTx/>
              <a:latin typeface="Times New Roman"/>
              <a:cs typeface="Times New Roman"/>
            </a:rPr>
            <a:t>Руководитель организации:</a:t>
          </a:r>
        </a:p>
        <a:p>
          <a:pPr marL="0" marR="0" lvl="0" indent="0" algn="l" defTabSz="914400" rtl="0" eaLnBrk="1" fontAlgn="auto" latinLnBrk="0" hangingPunct="1">
            <a:lnSpc>
              <a:spcPts val="1000"/>
            </a:lnSpc>
            <a:spcBef>
              <a:spcPts val="0"/>
            </a:spcBef>
            <a:spcAft>
              <a:spcPts val="0"/>
            </a:spcAft>
            <a:buClrTx/>
            <a:buSzTx/>
            <a:buFontTx/>
            <a:buNone/>
            <a:tabLst/>
            <a:defRPr sz="1000"/>
          </a:pPr>
          <a:endParaRPr kumimoji="0" lang="ru-RU" sz="1200" b="0" i="0" u="none" strike="noStrike" kern="0" cap="none" spc="0" normalizeH="0" baseline="0" noProof="0">
            <a:ln>
              <a:noFill/>
            </a:ln>
            <a:solidFill>
              <a:srgbClr val="000000"/>
            </a:solidFill>
            <a:effectLst/>
            <a:uLnTx/>
            <a:uFillTx/>
            <a:latin typeface="Times New Roman"/>
            <a:cs typeface="Times New Roman"/>
          </a:endParaRPr>
        </a:p>
        <a:p>
          <a:pPr marL="0" marR="0" lvl="0" indent="0" algn="l" defTabSz="914400" rtl="0" eaLnBrk="1" fontAlgn="auto" latinLnBrk="0" hangingPunct="1">
            <a:lnSpc>
              <a:spcPts val="1000"/>
            </a:lnSpc>
            <a:spcBef>
              <a:spcPts val="0"/>
            </a:spcBef>
            <a:spcAft>
              <a:spcPts val="0"/>
            </a:spcAft>
            <a:buClrTx/>
            <a:buSzTx/>
            <a:buFontTx/>
            <a:buNone/>
            <a:tabLst/>
            <a:defRPr sz="1000"/>
          </a:pPr>
          <a:r>
            <a:rPr kumimoji="0" lang="ru-RU" sz="1300" b="0" i="0" u="none" strike="noStrike" kern="0" cap="none" spc="0" normalizeH="0" baseline="0" noProof="0">
              <a:ln>
                <a:noFill/>
              </a:ln>
              <a:solidFill>
                <a:srgbClr val="000000"/>
              </a:solidFill>
              <a:effectLst/>
              <a:uLnTx/>
              <a:uFillTx/>
              <a:latin typeface="Times New Roman"/>
              <a:cs typeface="Times New Roman"/>
            </a:rPr>
            <a:t>______________________       _________________   / ________________________ /</a:t>
          </a:r>
        </a:p>
        <a:p>
          <a:pPr marL="0" marR="0" lvl="0" indent="0" algn="l" defTabSz="914400" rtl="0" eaLnBrk="1" fontAlgn="auto" latinLnBrk="0" hangingPunct="1">
            <a:lnSpc>
              <a:spcPts val="1000"/>
            </a:lnSpc>
            <a:spcBef>
              <a:spcPts val="0"/>
            </a:spcBef>
            <a:spcAft>
              <a:spcPts val="0"/>
            </a:spcAft>
            <a:buClrTx/>
            <a:buSzTx/>
            <a:buFontTx/>
            <a:buNone/>
            <a:tabLst/>
            <a:defRPr sz="1000"/>
          </a:pPr>
          <a:r>
            <a:rPr kumimoji="0" lang="ru-RU" sz="1050" b="0" i="0" u="none" strike="noStrike" kern="0" cap="none" spc="0" normalizeH="0" baseline="0" noProof="0">
              <a:ln>
                <a:noFill/>
              </a:ln>
              <a:solidFill>
                <a:srgbClr val="000000"/>
              </a:solidFill>
              <a:effectLst/>
              <a:uLnTx/>
              <a:uFillTx/>
              <a:latin typeface="Times New Roman"/>
              <a:cs typeface="Times New Roman"/>
            </a:rPr>
            <a:t>               должность                                            подпись                                     расшифровка</a:t>
          </a:r>
        </a:p>
        <a:p>
          <a:pPr marL="0" marR="0" lvl="0" indent="0" algn="l" defTabSz="914400" rtl="0" eaLnBrk="1" fontAlgn="auto" latinLnBrk="0" hangingPunct="1">
            <a:lnSpc>
              <a:spcPts val="1100"/>
            </a:lnSpc>
            <a:spcBef>
              <a:spcPts val="0"/>
            </a:spcBef>
            <a:spcAft>
              <a:spcPts val="0"/>
            </a:spcAft>
            <a:buClrTx/>
            <a:buSzTx/>
            <a:buFontTx/>
            <a:buNone/>
            <a:tabLst/>
            <a:defRPr sz="1000"/>
          </a:pPr>
          <a:r>
            <a:rPr kumimoji="0" lang="ru-RU" sz="1200" b="0" i="0" u="none" strike="noStrike" kern="0" cap="none" spc="0" normalizeH="0" baseline="0" noProof="0">
              <a:ln>
                <a:noFill/>
              </a:ln>
              <a:solidFill>
                <a:srgbClr val="000000"/>
              </a:solidFill>
              <a:effectLst/>
              <a:uLnTx/>
              <a:uFillTx/>
              <a:latin typeface="Times New Roman"/>
              <a:cs typeface="Times New Roman"/>
            </a:rPr>
            <a:t>		М.П.</a:t>
          </a:r>
        </a:p>
        <a:p>
          <a:pPr marL="0" marR="0" lvl="0" indent="0" algn="l" defTabSz="914400" rtl="0" eaLnBrk="1" fontAlgn="auto" latinLnBrk="0" hangingPunct="1">
            <a:lnSpc>
              <a:spcPts val="1000"/>
            </a:lnSpc>
            <a:spcBef>
              <a:spcPts val="0"/>
            </a:spcBef>
            <a:spcAft>
              <a:spcPts val="0"/>
            </a:spcAft>
            <a:buClrTx/>
            <a:buSzTx/>
            <a:buFontTx/>
            <a:buNone/>
            <a:tabLst/>
            <a:defRPr sz="1000"/>
          </a:pPr>
          <a:endParaRPr kumimoji="0" lang="ru-RU" sz="1200" b="0" i="0" u="none" strike="noStrike" kern="0" cap="none" spc="0" normalizeH="0" baseline="0" noProof="0">
            <a:ln>
              <a:noFill/>
            </a:ln>
            <a:solidFill>
              <a:srgbClr val="000000"/>
            </a:solidFill>
            <a:effectLst/>
            <a:uLnTx/>
            <a:uFillTx/>
            <a:latin typeface="Times New Roman"/>
            <a:cs typeface="Times New Roman"/>
          </a:endParaRPr>
        </a:p>
        <a:p>
          <a:pPr marL="0" marR="0" lvl="0" indent="0" algn="l" defTabSz="914400" rtl="0" eaLnBrk="1" fontAlgn="auto" latinLnBrk="0" hangingPunct="1">
            <a:lnSpc>
              <a:spcPts val="1100"/>
            </a:lnSpc>
            <a:spcBef>
              <a:spcPts val="0"/>
            </a:spcBef>
            <a:spcAft>
              <a:spcPts val="0"/>
            </a:spcAft>
            <a:buClrTx/>
            <a:buSzTx/>
            <a:buFontTx/>
            <a:buNone/>
            <a:tabLst/>
            <a:defRPr sz="1000"/>
          </a:pPr>
          <a:endParaRPr kumimoji="0" lang="ru-RU" sz="1200" b="0" i="0" u="none" strike="noStrike" kern="0" cap="none" spc="0" normalizeH="0" baseline="0" noProof="0">
            <a:ln>
              <a:noFill/>
            </a:ln>
            <a:solidFill>
              <a:srgbClr val="000000"/>
            </a:solidFill>
            <a:effectLst/>
            <a:uLnTx/>
            <a:uFillTx/>
            <a:latin typeface="Times New Roman"/>
            <a:cs typeface="Times New Roman"/>
          </a:endParaRPr>
        </a:p>
        <a:p>
          <a:pPr marL="0" marR="0" lvl="0" indent="0" algn="l" defTabSz="914400" rtl="0" eaLnBrk="1" fontAlgn="auto" latinLnBrk="0" hangingPunct="1">
            <a:lnSpc>
              <a:spcPts val="1000"/>
            </a:lnSpc>
            <a:spcBef>
              <a:spcPts val="0"/>
            </a:spcBef>
            <a:spcAft>
              <a:spcPts val="0"/>
            </a:spcAft>
            <a:buClrTx/>
            <a:buSzTx/>
            <a:buFontTx/>
            <a:buNone/>
            <a:tabLst/>
            <a:defRPr sz="1000"/>
          </a:pPr>
          <a:r>
            <a:rPr kumimoji="0" lang="ru-RU" sz="1300" b="0" i="0" u="none" strike="noStrike" kern="0" cap="none" spc="0" normalizeH="0" baseline="0" noProof="0">
              <a:ln>
                <a:noFill/>
              </a:ln>
              <a:solidFill>
                <a:srgbClr val="000000"/>
              </a:solidFill>
              <a:effectLst/>
              <a:uLnTx/>
              <a:uFillTx/>
              <a:latin typeface="Times New Roman"/>
              <a:cs typeface="Times New Roman"/>
            </a:rPr>
            <a:t>Исполнитель:</a:t>
          </a:r>
        </a:p>
        <a:p>
          <a:pPr marL="0" marR="0" lvl="0" indent="0" algn="l" defTabSz="914400" rtl="0" eaLnBrk="1" fontAlgn="auto" latinLnBrk="0" hangingPunct="1">
            <a:lnSpc>
              <a:spcPts val="1100"/>
            </a:lnSpc>
            <a:spcBef>
              <a:spcPts val="0"/>
            </a:spcBef>
            <a:spcAft>
              <a:spcPts val="0"/>
            </a:spcAft>
            <a:buClrTx/>
            <a:buSzTx/>
            <a:buFontTx/>
            <a:buNone/>
            <a:tabLst/>
            <a:defRPr sz="1000"/>
          </a:pPr>
          <a:endParaRPr kumimoji="0" lang="ru-RU" sz="1200" b="0" i="0" u="none" strike="noStrike" kern="0" cap="none" spc="0" normalizeH="0" baseline="0" noProof="0">
            <a:ln>
              <a:noFill/>
            </a:ln>
            <a:solidFill>
              <a:srgbClr val="000000"/>
            </a:solidFill>
            <a:effectLst/>
            <a:uLnTx/>
            <a:uFillTx/>
            <a:latin typeface="Times New Roman" pitchFamily="18" charset="0"/>
            <a:cs typeface="Times New Roman" pitchFamily="18" charset="0"/>
          </a:endParaRPr>
        </a:p>
        <a:p>
          <a:pPr marL="0" marR="0" lvl="0" indent="0" defTabSz="914400" rtl="0" eaLnBrk="1" fontAlgn="auto" latinLnBrk="0" hangingPunct="1">
            <a:lnSpc>
              <a:spcPts val="1200"/>
            </a:lnSpc>
            <a:spcBef>
              <a:spcPts val="0"/>
            </a:spcBef>
            <a:spcAft>
              <a:spcPts val="0"/>
            </a:spcAft>
            <a:buClrTx/>
            <a:buSzTx/>
            <a:buFontTx/>
            <a:buNone/>
            <a:tabLst/>
            <a:defRPr/>
          </a:pPr>
          <a:r>
            <a:rPr kumimoji="0" lang="ru-RU" sz="1300" b="0" i="0" u="none" strike="noStrike" kern="0" cap="none" spc="0" normalizeH="0" baseline="0" noProof="0">
              <a:ln>
                <a:noFill/>
              </a:ln>
              <a:solidFill>
                <a:sysClr val="windowText" lastClr="000000"/>
              </a:solidFill>
              <a:effectLst/>
              <a:uLnTx/>
              <a:uFillTx/>
              <a:latin typeface="Times New Roman" pitchFamily="18" charset="0"/>
              <a:ea typeface="+mn-ea"/>
              <a:cs typeface="Times New Roman" pitchFamily="18" charset="0"/>
            </a:rPr>
            <a:t>______________________       / ________________  /          ___________________</a:t>
          </a:r>
          <a:endParaRPr kumimoji="0" lang="ru-RU" sz="1300" b="0" i="0" u="none" strike="noStrike" kern="0" cap="none" spc="0" normalizeH="0" baseline="0" noProof="0">
            <a:ln>
              <a:noFill/>
            </a:ln>
            <a:solidFill>
              <a:sysClr val="windowText" lastClr="000000"/>
            </a:solidFill>
            <a:effectLst/>
            <a:uLnTx/>
            <a:uFillTx/>
            <a:latin typeface="Times New Roman" pitchFamily="18" charset="0"/>
            <a:cs typeface="Times New Roman" pitchFamily="18" charset="0"/>
          </a:endParaRPr>
        </a:p>
        <a:p>
          <a:pPr marL="0" marR="0" lvl="0" indent="0" defTabSz="914400" rtl="0" eaLnBrk="1" fontAlgn="auto" latinLnBrk="0" hangingPunct="1">
            <a:lnSpc>
              <a:spcPts val="1000"/>
            </a:lnSpc>
            <a:spcBef>
              <a:spcPts val="0"/>
            </a:spcBef>
            <a:spcAft>
              <a:spcPts val="0"/>
            </a:spcAft>
            <a:buClrTx/>
            <a:buSzTx/>
            <a:buFontTx/>
            <a:buNone/>
            <a:tabLst/>
            <a:defRPr/>
          </a:pPr>
          <a:r>
            <a:rPr kumimoji="0" lang="ru-RU" sz="1200" b="0" i="0" u="none" strike="noStrike" kern="0" cap="none" spc="0" normalizeH="0" baseline="0" noProof="0">
              <a:ln>
                <a:noFill/>
              </a:ln>
              <a:solidFill>
                <a:sysClr val="windowText" lastClr="000000"/>
              </a:solidFill>
              <a:effectLst/>
              <a:uLnTx/>
              <a:uFillTx/>
              <a:latin typeface="Times New Roman" pitchFamily="18" charset="0"/>
              <a:ea typeface="+mn-ea"/>
              <a:cs typeface="Times New Roman" pitchFamily="18" charset="0"/>
            </a:rPr>
            <a:t>             </a:t>
          </a:r>
          <a:r>
            <a:rPr kumimoji="0" lang="ru-RU" sz="1050" b="0" i="0" u="none" strike="noStrike" kern="0" cap="none" spc="0" normalizeH="0" baseline="0" noProof="0">
              <a:ln>
                <a:noFill/>
              </a:ln>
              <a:solidFill>
                <a:sysClr val="windowText" lastClr="000000"/>
              </a:solidFill>
              <a:effectLst/>
              <a:uLnTx/>
              <a:uFillTx/>
              <a:latin typeface="Times New Roman" pitchFamily="18" charset="0"/>
              <a:ea typeface="+mn-ea"/>
              <a:cs typeface="Times New Roman" pitchFamily="18" charset="0"/>
            </a:rPr>
            <a:t>должность                                         расшифровка                                      конт. тел.</a:t>
          </a:r>
          <a:endParaRPr kumimoji="0" lang="ru-RU" sz="1050" b="0" i="0" u="none" strike="noStrike" kern="0" cap="none" spc="0" normalizeH="0" baseline="0" noProof="0">
            <a:ln>
              <a:noFill/>
            </a:ln>
            <a:solidFill>
              <a:sysClr val="windowText" lastClr="000000"/>
            </a:solidFill>
            <a:effectLst/>
            <a:uLnTx/>
            <a:uFillTx/>
            <a:latin typeface="Times New Roman" pitchFamily="18" charset="0"/>
            <a:cs typeface="Times New Roman" pitchFamily="18"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86590</xdr:colOff>
      <xdr:row>118</xdr:row>
      <xdr:rowOff>51952</xdr:rowOff>
    </xdr:from>
    <xdr:to>
      <xdr:col>5</xdr:col>
      <xdr:colOff>508000</xdr:colOff>
      <xdr:row>124</xdr:row>
      <xdr:rowOff>333375</xdr:rowOff>
    </xdr:to>
    <xdr:sp macro="" textlink="">
      <xdr:nvSpPr>
        <xdr:cNvPr id="3" name="TextBox 2"/>
        <xdr:cNvSpPr txBox="1">
          <a:spLocks noChangeArrowheads="1"/>
        </xdr:cNvSpPr>
      </xdr:nvSpPr>
      <xdr:spPr bwMode="auto">
        <a:xfrm>
          <a:off x="1705840" y="102890202"/>
          <a:ext cx="7708035" cy="2376923"/>
        </a:xfrm>
        <a:prstGeom prst="rect">
          <a:avLst/>
        </a:prstGeom>
        <a:solidFill>
          <a:srgbClr val="FFFFFF"/>
        </a:solidFill>
        <a:ln w="9525">
          <a:noFill/>
          <a:miter lim="800000"/>
          <a:headEnd/>
          <a:tailEnd/>
        </a:ln>
      </xdr:spPr>
      <xdr:txBody>
        <a:bodyPr vertOverflow="clip" wrap="square" lIns="91440" tIns="45720" rIns="91440" bIns="45720" anchor="ctr" upright="1"/>
        <a:lstStyle/>
        <a:p>
          <a:pPr algn="l" rtl="0">
            <a:lnSpc>
              <a:spcPts val="1300"/>
            </a:lnSpc>
            <a:defRPr sz="1000"/>
          </a:pPr>
          <a:r>
            <a:rPr lang="ru-RU" sz="1300" b="0" i="0" strike="noStrike">
              <a:solidFill>
                <a:srgbClr val="000000"/>
              </a:solidFill>
              <a:latin typeface="Times New Roman"/>
              <a:cs typeface="Times New Roman"/>
            </a:rPr>
            <a:t>Руководитель организации:</a:t>
          </a:r>
        </a:p>
        <a:p>
          <a:pPr algn="l" rtl="0">
            <a:lnSpc>
              <a:spcPts val="1300"/>
            </a:lnSpc>
            <a:defRPr sz="1000"/>
          </a:pPr>
          <a:endParaRPr lang="ru-RU" sz="1200" b="0" i="0" strike="noStrike">
            <a:solidFill>
              <a:srgbClr val="000000"/>
            </a:solidFill>
            <a:latin typeface="Times New Roman"/>
            <a:cs typeface="Times New Roman"/>
          </a:endParaRPr>
        </a:p>
        <a:p>
          <a:pPr algn="l" rtl="0">
            <a:lnSpc>
              <a:spcPts val="1300"/>
            </a:lnSpc>
            <a:defRPr sz="1000"/>
          </a:pPr>
          <a:r>
            <a:rPr lang="ru-RU" sz="1300" b="0" i="0" strike="noStrike">
              <a:solidFill>
                <a:srgbClr val="000000"/>
              </a:solidFill>
              <a:latin typeface="Times New Roman"/>
              <a:cs typeface="Times New Roman"/>
            </a:rPr>
            <a:t>______________________       _________________   / ________________________ /</a:t>
          </a:r>
        </a:p>
        <a:p>
          <a:pPr algn="l" rtl="0">
            <a:lnSpc>
              <a:spcPts val="1300"/>
            </a:lnSpc>
            <a:defRPr sz="1000"/>
          </a:pPr>
          <a:r>
            <a:rPr lang="ru-RU" sz="1050" b="0" i="0" strike="noStrike" baseline="0">
              <a:solidFill>
                <a:srgbClr val="000000"/>
              </a:solidFill>
              <a:latin typeface="Times New Roman"/>
              <a:cs typeface="Times New Roman"/>
            </a:rPr>
            <a:t>               </a:t>
          </a:r>
          <a:r>
            <a:rPr lang="ru-RU" sz="1050" b="0" i="0" strike="noStrike">
              <a:solidFill>
                <a:srgbClr val="000000"/>
              </a:solidFill>
              <a:latin typeface="Times New Roman"/>
              <a:cs typeface="Times New Roman"/>
            </a:rPr>
            <a:t>должность</a:t>
          </a:r>
          <a:r>
            <a:rPr lang="ru-RU" sz="1050" b="0" i="0" strike="noStrike" baseline="0">
              <a:solidFill>
                <a:srgbClr val="000000"/>
              </a:solidFill>
              <a:latin typeface="Times New Roman"/>
              <a:cs typeface="Times New Roman"/>
            </a:rPr>
            <a:t>                                            </a:t>
          </a:r>
          <a:r>
            <a:rPr lang="ru-RU" sz="1050" b="0" i="0" strike="noStrike">
              <a:solidFill>
                <a:srgbClr val="000000"/>
              </a:solidFill>
              <a:latin typeface="Times New Roman"/>
              <a:cs typeface="Times New Roman"/>
            </a:rPr>
            <a:t>подпись                                     расшифровка</a:t>
          </a:r>
        </a:p>
        <a:p>
          <a:pPr algn="l" rtl="0">
            <a:lnSpc>
              <a:spcPts val="1300"/>
            </a:lnSpc>
            <a:defRPr sz="1000"/>
          </a:pPr>
          <a:r>
            <a:rPr lang="ru-RU" sz="1200" b="0" i="0" strike="noStrike">
              <a:solidFill>
                <a:srgbClr val="000000"/>
              </a:solidFill>
              <a:latin typeface="Times New Roman"/>
              <a:cs typeface="Times New Roman"/>
            </a:rPr>
            <a:t>		М.П.</a:t>
          </a:r>
        </a:p>
        <a:p>
          <a:pPr algn="l" rtl="0">
            <a:lnSpc>
              <a:spcPts val="1300"/>
            </a:lnSpc>
            <a:defRPr sz="1000"/>
          </a:pPr>
          <a:endParaRPr lang="ru-RU" sz="1200" b="0" i="0" strike="noStrike">
            <a:solidFill>
              <a:srgbClr val="000000"/>
            </a:solidFill>
            <a:latin typeface="Times New Roman"/>
            <a:cs typeface="Times New Roman"/>
          </a:endParaRPr>
        </a:p>
        <a:p>
          <a:pPr algn="l" rtl="0">
            <a:lnSpc>
              <a:spcPts val="1300"/>
            </a:lnSpc>
            <a:defRPr sz="1000"/>
          </a:pPr>
          <a:endParaRPr lang="ru-RU" sz="1200" b="0" i="0" strike="noStrike">
            <a:solidFill>
              <a:srgbClr val="000000"/>
            </a:solidFill>
            <a:latin typeface="Times New Roman"/>
            <a:cs typeface="Times New Roman"/>
          </a:endParaRPr>
        </a:p>
        <a:p>
          <a:pPr algn="l" rtl="0">
            <a:lnSpc>
              <a:spcPts val="1300"/>
            </a:lnSpc>
            <a:defRPr sz="1000"/>
          </a:pPr>
          <a:r>
            <a:rPr lang="ru-RU" sz="1300" b="0" i="0" strike="noStrike">
              <a:solidFill>
                <a:srgbClr val="000000"/>
              </a:solidFill>
              <a:latin typeface="Times New Roman"/>
              <a:cs typeface="Times New Roman"/>
            </a:rPr>
            <a:t>Исполнитель:</a:t>
          </a:r>
        </a:p>
        <a:p>
          <a:pPr algn="l" rtl="0">
            <a:lnSpc>
              <a:spcPts val="1300"/>
            </a:lnSpc>
            <a:defRPr sz="1000"/>
          </a:pPr>
          <a:endParaRPr lang="ru-RU" sz="1200" b="0" i="0" strike="noStrike">
            <a:solidFill>
              <a:srgbClr val="000000"/>
            </a:solidFill>
            <a:latin typeface="Times New Roman" pitchFamily="18" charset="0"/>
            <a:cs typeface="Times New Roman" pitchFamily="18" charset="0"/>
          </a:endParaRPr>
        </a:p>
        <a:p>
          <a:pPr rtl="0"/>
          <a:r>
            <a:rPr lang="ru-RU" sz="1300" b="0" i="0">
              <a:effectLst/>
              <a:latin typeface="Times New Roman" pitchFamily="18" charset="0"/>
              <a:ea typeface="+mn-ea"/>
              <a:cs typeface="Times New Roman" pitchFamily="18" charset="0"/>
            </a:rPr>
            <a:t>______________________       / ________________  /          ___________________</a:t>
          </a:r>
          <a:endParaRPr lang="ru-RU" sz="1300">
            <a:effectLst/>
            <a:latin typeface="Times New Roman" pitchFamily="18" charset="0"/>
            <a:cs typeface="Times New Roman" pitchFamily="18" charset="0"/>
          </a:endParaRPr>
        </a:p>
        <a:p>
          <a:pPr rtl="0"/>
          <a:r>
            <a:rPr lang="ru-RU" sz="1200" b="0" i="0">
              <a:effectLst/>
              <a:latin typeface="Times New Roman" pitchFamily="18" charset="0"/>
              <a:ea typeface="+mn-ea"/>
              <a:cs typeface="Times New Roman" pitchFamily="18" charset="0"/>
            </a:rPr>
            <a:t>             </a:t>
          </a:r>
          <a:r>
            <a:rPr lang="ru-RU" sz="1050" b="0" i="0">
              <a:effectLst/>
              <a:latin typeface="Times New Roman" pitchFamily="18" charset="0"/>
              <a:ea typeface="+mn-ea"/>
              <a:cs typeface="Times New Roman" pitchFamily="18" charset="0"/>
            </a:rPr>
            <a:t>должность                                         расшифровка                                        конт. тел.</a:t>
          </a:r>
          <a:endParaRPr lang="ru-RU" sz="1050">
            <a:effectLst/>
            <a:latin typeface="Times New Roman" pitchFamily="18" charset="0"/>
            <a:cs typeface="Times New Roman" pitchFamily="18" charset="0"/>
          </a:endParaRPr>
        </a:p>
      </xdr:txBody>
    </xdr:sp>
    <xdr:clientData/>
  </xdr:twoCellAnchor>
  <xdr:twoCellAnchor editAs="oneCell">
    <xdr:from>
      <xdr:col>13</xdr:col>
      <xdr:colOff>1078441</xdr:colOff>
      <xdr:row>93</xdr:row>
      <xdr:rowOff>54846</xdr:rowOff>
    </xdr:from>
    <xdr:to>
      <xdr:col>13</xdr:col>
      <xdr:colOff>2756647</xdr:colOff>
      <xdr:row>93</xdr:row>
      <xdr:rowOff>1844199</xdr:rowOff>
    </xdr:to>
    <xdr:pic>
      <xdr:nvPicPr>
        <xdr:cNvPr id="4" name="Рисунок 3">
          <a:extLst>
            <a:ext uri="{FF2B5EF4-FFF2-40B4-BE49-F238E27FC236}">
              <a16:creationId xmlns:a16="http://schemas.microsoft.com/office/drawing/2014/main" id="{17700BE4-B26B-1141-7479-037F6F6DB55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t="6956" b="10435"/>
        <a:stretch>
          <a:fillRect/>
        </a:stretch>
      </xdr:blipFill>
      <xdr:spPr bwMode="auto">
        <a:xfrm>
          <a:off x="20498235" y="45718817"/>
          <a:ext cx="1678206" cy="1789353"/>
        </a:xfrm>
        <a:prstGeom prst="rect">
          <a:avLst/>
        </a:prstGeom>
        <a:noFill/>
        <a:ln>
          <a:noFill/>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476251</xdr:colOff>
      <xdr:row>86</xdr:row>
      <xdr:rowOff>1</xdr:rowOff>
    </xdr:from>
    <xdr:to>
      <xdr:col>3</xdr:col>
      <xdr:colOff>2394857</xdr:colOff>
      <xdr:row>94</xdr:row>
      <xdr:rowOff>326573</xdr:rowOff>
    </xdr:to>
    <xdr:sp macro="" textlink="">
      <xdr:nvSpPr>
        <xdr:cNvPr id="2" name="TextBox 1"/>
        <xdr:cNvSpPr txBox="1">
          <a:spLocks noChangeArrowheads="1"/>
        </xdr:cNvSpPr>
      </xdr:nvSpPr>
      <xdr:spPr bwMode="auto">
        <a:xfrm>
          <a:off x="1295401" y="52539901"/>
          <a:ext cx="8443231" cy="2374447"/>
        </a:xfrm>
        <a:prstGeom prst="rect">
          <a:avLst/>
        </a:prstGeom>
        <a:solidFill>
          <a:srgbClr val="FFFFFF"/>
        </a:solidFill>
        <a:ln w="9525">
          <a:noFill/>
          <a:miter lim="800000"/>
          <a:headEnd/>
          <a:tailEnd/>
        </a:ln>
      </xdr:spPr>
      <xdr:txBody>
        <a:bodyPr vertOverflow="clip" wrap="square" lIns="91440" tIns="45720" rIns="91440" bIns="45720" anchor="ctr" upright="1"/>
        <a:lstStyle/>
        <a:p>
          <a:pPr algn="l" rtl="0">
            <a:lnSpc>
              <a:spcPts val="1300"/>
            </a:lnSpc>
            <a:defRPr sz="1000"/>
          </a:pPr>
          <a:r>
            <a:rPr lang="ru-RU" sz="1300" b="0" i="0" strike="noStrike">
              <a:solidFill>
                <a:srgbClr val="000000"/>
              </a:solidFill>
              <a:latin typeface="Times New Roman"/>
              <a:cs typeface="Times New Roman"/>
            </a:rPr>
            <a:t>Руководитель организации:</a:t>
          </a:r>
        </a:p>
        <a:p>
          <a:pPr algn="l" rtl="0">
            <a:lnSpc>
              <a:spcPts val="1300"/>
            </a:lnSpc>
            <a:defRPr sz="1000"/>
          </a:pPr>
          <a:endParaRPr lang="ru-RU" sz="1200" b="0" i="0" strike="noStrike">
            <a:solidFill>
              <a:srgbClr val="000000"/>
            </a:solidFill>
            <a:latin typeface="Times New Roman"/>
            <a:cs typeface="Times New Roman"/>
          </a:endParaRPr>
        </a:p>
        <a:p>
          <a:pPr algn="l" rtl="0">
            <a:lnSpc>
              <a:spcPts val="1300"/>
            </a:lnSpc>
            <a:defRPr sz="1000"/>
          </a:pPr>
          <a:r>
            <a:rPr lang="ru-RU" sz="1300" b="0" i="0" strike="noStrike">
              <a:solidFill>
                <a:srgbClr val="000000"/>
              </a:solidFill>
              <a:latin typeface="Times New Roman"/>
              <a:cs typeface="Times New Roman"/>
            </a:rPr>
            <a:t>______________________       _________________   / ________________________ /</a:t>
          </a:r>
        </a:p>
        <a:p>
          <a:pPr algn="l" rtl="0">
            <a:lnSpc>
              <a:spcPts val="1300"/>
            </a:lnSpc>
            <a:defRPr sz="1000"/>
          </a:pPr>
          <a:r>
            <a:rPr lang="ru-RU" sz="1050" b="0" i="0" strike="noStrike" baseline="0">
              <a:solidFill>
                <a:srgbClr val="000000"/>
              </a:solidFill>
              <a:latin typeface="Times New Roman"/>
              <a:cs typeface="Times New Roman"/>
            </a:rPr>
            <a:t>               </a:t>
          </a:r>
          <a:r>
            <a:rPr lang="ru-RU" sz="1050" b="0" i="0" strike="noStrike">
              <a:solidFill>
                <a:srgbClr val="000000"/>
              </a:solidFill>
              <a:latin typeface="Times New Roman"/>
              <a:cs typeface="Times New Roman"/>
            </a:rPr>
            <a:t>должность</a:t>
          </a:r>
          <a:r>
            <a:rPr lang="ru-RU" sz="1050" b="0" i="0" strike="noStrike" baseline="0">
              <a:solidFill>
                <a:srgbClr val="000000"/>
              </a:solidFill>
              <a:latin typeface="Times New Roman"/>
              <a:cs typeface="Times New Roman"/>
            </a:rPr>
            <a:t>                                            </a:t>
          </a:r>
          <a:r>
            <a:rPr lang="ru-RU" sz="1050" b="0" i="0" strike="noStrike">
              <a:solidFill>
                <a:srgbClr val="000000"/>
              </a:solidFill>
              <a:latin typeface="Times New Roman"/>
              <a:cs typeface="Times New Roman"/>
            </a:rPr>
            <a:t>подпись                                     расшифровка</a:t>
          </a:r>
        </a:p>
        <a:p>
          <a:pPr algn="l" rtl="0">
            <a:lnSpc>
              <a:spcPts val="1300"/>
            </a:lnSpc>
            <a:defRPr sz="1000"/>
          </a:pPr>
          <a:r>
            <a:rPr lang="ru-RU" sz="1200" b="0" i="0" strike="noStrike">
              <a:solidFill>
                <a:srgbClr val="000000"/>
              </a:solidFill>
              <a:latin typeface="Times New Roman"/>
              <a:cs typeface="Times New Roman"/>
            </a:rPr>
            <a:t>		М.П.</a:t>
          </a:r>
        </a:p>
        <a:p>
          <a:pPr algn="l" rtl="0">
            <a:lnSpc>
              <a:spcPts val="1300"/>
            </a:lnSpc>
            <a:defRPr sz="1000"/>
          </a:pPr>
          <a:endParaRPr lang="ru-RU" sz="1200" b="0" i="0" strike="noStrike">
            <a:solidFill>
              <a:srgbClr val="000000"/>
            </a:solidFill>
            <a:latin typeface="Times New Roman"/>
            <a:cs typeface="Times New Roman"/>
          </a:endParaRPr>
        </a:p>
        <a:p>
          <a:pPr algn="l" rtl="0">
            <a:lnSpc>
              <a:spcPts val="1300"/>
            </a:lnSpc>
            <a:defRPr sz="1000"/>
          </a:pPr>
          <a:endParaRPr lang="ru-RU" sz="1200" b="0" i="0" strike="noStrike">
            <a:solidFill>
              <a:srgbClr val="000000"/>
            </a:solidFill>
            <a:latin typeface="Times New Roman"/>
            <a:cs typeface="Times New Roman"/>
          </a:endParaRPr>
        </a:p>
        <a:p>
          <a:pPr algn="l" rtl="0">
            <a:lnSpc>
              <a:spcPts val="1300"/>
            </a:lnSpc>
            <a:defRPr sz="1000"/>
          </a:pPr>
          <a:r>
            <a:rPr lang="ru-RU" sz="1300" b="0" i="0" strike="noStrike">
              <a:solidFill>
                <a:srgbClr val="000000"/>
              </a:solidFill>
              <a:latin typeface="Times New Roman"/>
              <a:cs typeface="Times New Roman"/>
            </a:rPr>
            <a:t>Исполнитель:</a:t>
          </a:r>
        </a:p>
        <a:p>
          <a:pPr algn="l" rtl="0">
            <a:lnSpc>
              <a:spcPts val="1300"/>
            </a:lnSpc>
            <a:defRPr sz="1000"/>
          </a:pPr>
          <a:endParaRPr lang="ru-RU" sz="1200" b="0" i="0" strike="noStrike">
            <a:solidFill>
              <a:srgbClr val="000000"/>
            </a:solidFill>
            <a:latin typeface="Times New Roman" pitchFamily="18" charset="0"/>
            <a:cs typeface="Times New Roman" pitchFamily="18" charset="0"/>
          </a:endParaRPr>
        </a:p>
        <a:p>
          <a:pPr rtl="0"/>
          <a:r>
            <a:rPr lang="ru-RU" sz="1300" b="0" i="0">
              <a:effectLst/>
              <a:latin typeface="Times New Roman" pitchFamily="18" charset="0"/>
              <a:ea typeface="+mn-ea"/>
              <a:cs typeface="Times New Roman" pitchFamily="18" charset="0"/>
            </a:rPr>
            <a:t>______________________       / ________________  /          ___________________</a:t>
          </a:r>
          <a:endParaRPr lang="ru-RU" sz="1300">
            <a:effectLst/>
            <a:latin typeface="Times New Roman" pitchFamily="18" charset="0"/>
            <a:cs typeface="Times New Roman" pitchFamily="18" charset="0"/>
          </a:endParaRPr>
        </a:p>
        <a:p>
          <a:pPr rtl="0"/>
          <a:r>
            <a:rPr lang="ru-RU" sz="1200" b="0" i="0">
              <a:effectLst/>
              <a:latin typeface="Times New Roman" pitchFamily="18" charset="0"/>
              <a:ea typeface="+mn-ea"/>
              <a:cs typeface="Times New Roman" pitchFamily="18" charset="0"/>
            </a:rPr>
            <a:t>             </a:t>
          </a:r>
          <a:r>
            <a:rPr lang="ru-RU" sz="1050" b="0" i="0">
              <a:effectLst/>
              <a:latin typeface="Times New Roman" pitchFamily="18" charset="0"/>
              <a:ea typeface="+mn-ea"/>
              <a:cs typeface="Times New Roman" pitchFamily="18" charset="0"/>
            </a:rPr>
            <a:t>должность                                         расшифровка                                        конт. тел.</a:t>
          </a:r>
          <a:endParaRPr lang="ru-RU" sz="1050">
            <a:effectLst/>
            <a:latin typeface="Times New Roman" pitchFamily="18" charset="0"/>
            <a:cs typeface="Times New Roman" pitchFamily="18" charset="0"/>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180603</xdr:colOff>
      <xdr:row>95</xdr:row>
      <xdr:rowOff>94383</xdr:rowOff>
    </xdr:from>
    <xdr:to>
      <xdr:col>5</xdr:col>
      <xdr:colOff>432955</xdr:colOff>
      <xdr:row>102</xdr:row>
      <xdr:rowOff>450272</xdr:rowOff>
    </xdr:to>
    <xdr:sp macro="" textlink="">
      <xdr:nvSpPr>
        <xdr:cNvPr id="2" name="TextBox 1">
          <a:extLst/>
        </xdr:cNvPr>
        <xdr:cNvSpPr txBox="1">
          <a:spLocks noChangeArrowheads="1"/>
        </xdr:cNvSpPr>
      </xdr:nvSpPr>
      <xdr:spPr bwMode="auto">
        <a:xfrm>
          <a:off x="821376" y="55339383"/>
          <a:ext cx="7941624" cy="2156980"/>
        </a:xfrm>
        <a:prstGeom prst="rect">
          <a:avLst/>
        </a:prstGeom>
        <a:solidFill>
          <a:srgbClr val="FFFFFF"/>
        </a:solidFill>
        <a:ln w="9525">
          <a:noFill/>
          <a:miter lim="800000"/>
          <a:headEnd/>
          <a:tailEnd/>
        </a:ln>
      </xdr:spPr>
      <xdr:txBody>
        <a:bodyPr vertOverflow="clip" wrap="square" lIns="91440" tIns="45720" rIns="91440" bIns="45720" anchor="ctr" upright="1"/>
        <a:lstStyle/>
        <a:p>
          <a:pPr algn="l" rtl="0">
            <a:lnSpc>
              <a:spcPts val="1200"/>
            </a:lnSpc>
            <a:defRPr sz="1000"/>
          </a:pPr>
          <a:r>
            <a:rPr lang="ru-RU" sz="1200" b="0" i="0" strike="noStrike">
              <a:solidFill>
                <a:srgbClr val="000000"/>
              </a:solidFill>
              <a:latin typeface="Times New Roman"/>
              <a:cs typeface="Times New Roman"/>
            </a:rPr>
            <a:t>Руководитель организации:</a:t>
          </a:r>
        </a:p>
        <a:p>
          <a:pPr algn="l" rtl="0">
            <a:lnSpc>
              <a:spcPts val="1200"/>
            </a:lnSpc>
            <a:defRPr sz="1000"/>
          </a:pPr>
          <a:endParaRPr lang="ru-RU" sz="1200" b="0" i="0" strike="noStrike">
            <a:solidFill>
              <a:srgbClr val="000000"/>
            </a:solidFill>
            <a:latin typeface="Times New Roman"/>
            <a:cs typeface="Times New Roman"/>
          </a:endParaRPr>
        </a:p>
        <a:p>
          <a:pPr algn="l" rtl="0">
            <a:lnSpc>
              <a:spcPts val="1200"/>
            </a:lnSpc>
            <a:defRPr sz="1000"/>
          </a:pPr>
          <a:r>
            <a:rPr lang="ru-RU" sz="1200" b="0" i="0" strike="noStrike">
              <a:solidFill>
                <a:srgbClr val="000000"/>
              </a:solidFill>
              <a:latin typeface="Times New Roman"/>
              <a:cs typeface="Times New Roman"/>
            </a:rPr>
            <a:t>______________________       _________________   / ________________________ /</a:t>
          </a:r>
        </a:p>
        <a:p>
          <a:pPr algn="l" rtl="0">
            <a:lnSpc>
              <a:spcPts val="1200"/>
            </a:lnSpc>
            <a:defRPr sz="1000"/>
          </a:pPr>
          <a:r>
            <a:rPr lang="ru-RU" sz="1200" b="0" i="0" strike="noStrike" baseline="0">
              <a:solidFill>
                <a:srgbClr val="000000"/>
              </a:solidFill>
              <a:latin typeface="Times New Roman"/>
              <a:cs typeface="Times New Roman"/>
            </a:rPr>
            <a:t>               </a:t>
          </a:r>
          <a:r>
            <a:rPr lang="ru-RU" sz="1200" b="0" i="0" strike="noStrike">
              <a:solidFill>
                <a:srgbClr val="000000"/>
              </a:solidFill>
              <a:latin typeface="Times New Roman"/>
              <a:cs typeface="Times New Roman"/>
            </a:rPr>
            <a:t>должность</a:t>
          </a:r>
          <a:r>
            <a:rPr lang="ru-RU" sz="1200" b="0" i="0" strike="noStrike" baseline="0">
              <a:solidFill>
                <a:srgbClr val="000000"/>
              </a:solidFill>
              <a:latin typeface="Times New Roman"/>
              <a:cs typeface="Times New Roman"/>
            </a:rPr>
            <a:t>                                </a:t>
          </a:r>
          <a:r>
            <a:rPr lang="ru-RU" sz="1200" b="0" i="0" strike="noStrike">
              <a:solidFill>
                <a:srgbClr val="000000"/>
              </a:solidFill>
              <a:latin typeface="Times New Roman"/>
              <a:cs typeface="Times New Roman"/>
            </a:rPr>
            <a:t>подпись                                     расшифровка</a:t>
          </a:r>
        </a:p>
        <a:p>
          <a:pPr algn="l" rtl="0">
            <a:lnSpc>
              <a:spcPts val="1200"/>
            </a:lnSpc>
            <a:defRPr sz="1000"/>
          </a:pPr>
          <a:r>
            <a:rPr lang="ru-RU" sz="1200" b="0" i="0" strike="noStrike">
              <a:solidFill>
                <a:srgbClr val="000000"/>
              </a:solidFill>
              <a:latin typeface="Times New Roman"/>
              <a:cs typeface="Times New Roman"/>
            </a:rPr>
            <a:t>		М.П.</a:t>
          </a:r>
        </a:p>
        <a:p>
          <a:pPr algn="l" rtl="0">
            <a:lnSpc>
              <a:spcPts val="1200"/>
            </a:lnSpc>
            <a:defRPr sz="1000"/>
          </a:pPr>
          <a:endParaRPr lang="ru-RU" sz="1200" b="0" i="0" strike="noStrike">
            <a:solidFill>
              <a:srgbClr val="000000"/>
            </a:solidFill>
            <a:latin typeface="Times New Roman"/>
            <a:cs typeface="Times New Roman"/>
          </a:endParaRPr>
        </a:p>
        <a:p>
          <a:pPr algn="l" rtl="0">
            <a:lnSpc>
              <a:spcPts val="1200"/>
            </a:lnSpc>
            <a:defRPr sz="1000"/>
          </a:pPr>
          <a:endParaRPr lang="ru-RU" sz="1200" b="0" i="0" strike="noStrike">
            <a:solidFill>
              <a:srgbClr val="000000"/>
            </a:solidFill>
            <a:latin typeface="Times New Roman"/>
            <a:cs typeface="Times New Roman"/>
          </a:endParaRPr>
        </a:p>
        <a:p>
          <a:pPr algn="l" rtl="0">
            <a:lnSpc>
              <a:spcPts val="1200"/>
            </a:lnSpc>
            <a:defRPr sz="1000"/>
          </a:pPr>
          <a:r>
            <a:rPr lang="ru-RU" sz="1200" b="0" i="0" strike="noStrike">
              <a:solidFill>
                <a:srgbClr val="000000"/>
              </a:solidFill>
              <a:latin typeface="Times New Roman"/>
              <a:cs typeface="Times New Roman"/>
            </a:rPr>
            <a:t>Исполнитель:</a:t>
          </a:r>
        </a:p>
        <a:p>
          <a:pPr algn="l" rtl="0">
            <a:lnSpc>
              <a:spcPts val="1200"/>
            </a:lnSpc>
            <a:defRPr sz="1000"/>
          </a:pPr>
          <a:endParaRPr lang="ru-RU" sz="1200" b="0" i="0" strike="noStrike">
            <a:solidFill>
              <a:srgbClr val="000000"/>
            </a:solidFill>
            <a:latin typeface="Times New Roman" pitchFamily="18" charset="0"/>
            <a:cs typeface="Times New Roman" pitchFamily="18" charset="0"/>
          </a:endParaRPr>
        </a:p>
        <a:p>
          <a:pPr rtl="0">
            <a:lnSpc>
              <a:spcPts val="1400"/>
            </a:lnSpc>
          </a:pPr>
          <a:r>
            <a:rPr lang="ru-RU" sz="1200" b="0" i="0">
              <a:effectLst/>
              <a:latin typeface="Times New Roman" pitchFamily="18" charset="0"/>
              <a:ea typeface="+mn-ea"/>
              <a:cs typeface="Times New Roman" pitchFamily="18" charset="0"/>
            </a:rPr>
            <a:t>______________________       / ________________  /          ___________________</a:t>
          </a:r>
          <a:endParaRPr lang="ru-RU" sz="1200">
            <a:effectLst/>
            <a:latin typeface="Times New Roman" pitchFamily="18" charset="0"/>
            <a:cs typeface="Times New Roman" pitchFamily="18" charset="0"/>
          </a:endParaRPr>
        </a:p>
        <a:p>
          <a:pPr rtl="0">
            <a:lnSpc>
              <a:spcPts val="1200"/>
            </a:lnSpc>
          </a:pPr>
          <a:r>
            <a:rPr lang="ru-RU" sz="1200" b="0" i="0">
              <a:effectLst/>
              <a:latin typeface="Times New Roman" pitchFamily="18" charset="0"/>
              <a:ea typeface="+mn-ea"/>
              <a:cs typeface="Times New Roman" pitchFamily="18" charset="0"/>
            </a:rPr>
            <a:t>             должность                           расшифровка                                        конт. тел.</a:t>
          </a:r>
          <a:endParaRPr lang="ru-RU" sz="1200">
            <a:effectLst/>
            <a:latin typeface="Times New Roman" pitchFamily="18" charset="0"/>
            <a:cs typeface="Times New Roman" pitchFamily="18" charset="0"/>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2</xdr:col>
      <xdr:colOff>15875</xdr:colOff>
      <xdr:row>64</xdr:row>
      <xdr:rowOff>412749</xdr:rowOff>
    </xdr:from>
    <xdr:to>
      <xdr:col>3</xdr:col>
      <xdr:colOff>523875</xdr:colOff>
      <xdr:row>70</xdr:row>
      <xdr:rowOff>222249</xdr:rowOff>
    </xdr:to>
    <xdr:sp macro="" textlink="">
      <xdr:nvSpPr>
        <xdr:cNvPr id="2" name="TextBox 1"/>
        <xdr:cNvSpPr txBox="1">
          <a:spLocks noChangeArrowheads="1"/>
        </xdr:cNvSpPr>
      </xdr:nvSpPr>
      <xdr:spPr bwMode="auto">
        <a:xfrm>
          <a:off x="1625600" y="41522649"/>
          <a:ext cx="6289675" cy="2028825"/>
        </a:xfrm>
        <a:prstGeom prst="rect">
          <a:avLst/>
        </a:prstGeom>
        <a:solidFill>
          <a:srgbClr val="FFFFFF"/>
        </a:solidFill>
        <a:ln w="9525">
          <a:noFill/>
          <a:miter lim="800000"/>
          <a:headEnd/>
          <a:tailEnd/>
        </a:ln>
      </xdr:spPr>
      <xdr:txBody>
        <a:bodyPr vertOverflow="clip" wrap="square" lIns="91440" tIns="45720" rIns="91440" bIns="45720" anchor="ctr" upright="1"/>
        <a:lstStyle/>
        <a:p>
          <a:pPr algn="l" rtl="0">
            <a:lnSpc>
              <a:spcPts val="1300"/>
            </a:lnSpc>
            <a:defRPr sz="1000"/>
          </a:pPr>
          <a:r>
            <a:rPr lang="ru-RU" sz="1300" b="0" i="0" strike="noStrike">
              <a:solidFill>
                <a:srgbClr val="000000"/>
              </a:solidFill>
              <a:latin typeface="Times New Roman"/>
              <a:cs typeface="Times New Roman"/>
            </a:rPr>
            <a:t>Руководитель организации:</a:t>
          </a:r>
        </a:p>
        <a:p>
          <a:pPr algn="l" rtl="0">
            <a:lnSpc>
              <a:spcPts val="1300"/>
            </a:lnSpc>
            <a:defRPr sz="1000"/>
          </a:pPr>
          <a:endParaRPr lang="ru-RU" sz="1200" b="0" i="0" strike="noStrike">
            <a:solidFill>
              <a:srgbClr val="000000"/>
            </a:solidFill>
            <a:latin typeface="Times New Roman"/>
            <a:cs typeface="Times New Roman"/>
          </a:endParaRPr>
        </a:p>
        <a:p>
          <a:pPr algn="l" rtl="0">
            <a:lnSpc>
              <a:spcPts val="1300"/>
            </a:lnSpc>
            <a:defRPr sz="1000"/>
          </a:pPr>
          <a:r>
            <a:rPr lang="ru-RU" sz="1300" b="0" i="0" strike="noStrike">
              <a:solidFill>
                <a:srgbClr val="000000"/>
              </a:solidFill>
              <a:latin typeface="Times New Roman"/>
              <a:cs typeface="Times New Roman"/>
            </a:rPr>
            <a:t>______________________       _________________   / ________________________ /</a:t>
          </a:r>
        </a:p>
        <a:p>
          <a:pPr algn="l" rtl="0">
            <a:lnSpc>
              <a:spcPts val="1300"/>
            </a:lnSpc>
            <a:defRPr sz="1000"/>
          </a:pPr>
          <a:r>
            <a:rPr lang="ru-RU" sz="1050" b="0" i="0" strike="noStrike" baseline="0">
              <a:solidFill>
                <a:srgbClr val="000000"/>
              </a:solidFill>
              <a:latin typeface="Times New Roman"/>
              <a:cs typeface="Times New Roman"/>
            </a:rPr>
            <a:t>               </a:t>
          </a:r>
          <a:r>
            <a:rPr lang="ru-RU" sz="1050" b="0" i="0" strike="noStrike">
              <a:solidFill>
                <a:srgbClr val="000000"/>
              </a:solidFill>
              <a:latin typeface="Times New Roman"/>
              <a:cs typeface="Times New Roman"/>
            </a:rPr>
            <a:t>должность</a:t>
          </a:r>
          <a:r>
            <a:rPr lang="ru-RU" sz="1050" b="0" i="0" strike="noStrike" baseline="0">
              <a:solidFill>
                <a:srgbClr val="000000"/>
              </a:solidFill>
              <a:latin typeface="Times New Roman"/>
              <a:cs typeface="Times New Roman"/>
            </a:rPr>
            <a:t>                                            </a:t>
          </a:r>
          <a:r>
            <a:rPr lang="ru-RU" sz="1050" b="0" i="0" strike="noStrike">
              <a:solidFill>
                <a:srgbClr val="000000"/>
              </a:solidFill>
              <a:latin typeface="Times New Roman"/>
              <a:cs typeface="Times New Roman"/>
            </a:rPr>
            <a:t>подпись                                     расшифровка</a:t>
          </a:r>
        </a:p>
        <a:p>
          <a:pPr algn="l" rtl="0">
            <a:lnSpc>
              <a:spcPts val="1300"/>
            </a:lnSpc>
            <a:defRPr sz="1000"/>
          </a:pPr>
          <a:r>
            <a:rPr lang="ru-RU" sz="1200" b="0" i="0" strike="noStrike">
              <a:solidFill>
                <a:srgbClr val="000000"/>
              </a:solidFill>
              <a:latin typeface="Times New Roman"/>
              <a:cs typeface="Times New Roman"/>
            </a:rPr>
            <a:t>		М.П.</a:t>
          </a:r>
        </a:p>
        <a:p>
          <a:pPr algn="l" rtl="0">
            <a:lnSpc>
              <a:spcPts val="1300"/>
            </a:lnSpc>
            <a:defRPr sz="1000"/>
          </a:pPr>
          <a:endParaRPr lang="ru-RU" sz="1200" b="0" i="0" strike="noStrike">
            <a:solidFill>
              <a:srgbClr val="000000"/>
            </a:solidFill>
            <a:latin typeface="Times New Roman"/>
            <a:cs typeface="Times New Roman"/>
          </a:endParaRPr>
        </a:p>
        <a:p>
          <a:pPr algn="l" rtl="0">
            <a:lnSpc>
              <a:spcPts val="1300"/>
            </a:lnSpc>
            <a:defRPr sz="1000"/>
          </a:pPr>
          <a:endParaRPr lang="ru-RU" sz="1200" b="0" i="0" strike="noStrike">
            <a:solidFill>
              <a:srgbClr val="000000"/>
            </a:solidFill>
            <a:latin typeface="Times New Roman"/>
            <a:cs typeface="Times New Roman"/>
          </a:endParaRPr>
        </a:p>
        <a:p>
          <a:pPr algn="l" rtl="0">
            <a:lnSpc>
              <a:spcPts val="1300"/>
            </a:lnSpc>
            <a:defRPr sz="1000"/>
          </a:pPr>
          <a:r>
            <a:rPr lang="ru-RU" sz="1300" b="0" i="0" strike="noStrike">
              <a:solidFill>
                <a:srgbClr val="000000"/>
              </a:solidFill>
              <a:latin typeface="Times New Roman"/>
              <a:cs typeface="Times New Roman"/>
            </a:rPr>
            <a:t>Исполнитель:</a:t>
          </a:r>
        </a:p>
        <a:p>
          <a:pPr algn="l" rtl="0">
            <a:lnSpc>
              <a:spcPts val="1300"/>
            </a:lnSpc>
            <a:defRPr sz="1000"/>
          </a:pPr>
          <a:endParaRPr lang="ru-RU" sz="1200" b="0" i="0" strike="noStrike">
            <a:solidFill>
              <a:srgbClr val="000000"/>
            </a:solidFill>
            <a:latin typeface="Times New Roman" pitchFamily="18" charset="0"/>
            <a:cs typeface="Times New Roman" pitchFamily="18" charset="0"/>
          </a:endParaRPr>
        </a:p>
        <a:p>
          <a:pPr rtl="0"/>
          <a:r>
            <a:rPr lang="ru-RU" sz="1300" b="0" i="0">
              <a:effectLst/>
              <a:latin typeface="Times New Roman" pitchFamily="18" charset="0"/>
              <a:ea typeface="+mn-ea"/>
              <a:cs typeface="Times New Roman" pitchFamily="18" charset="0"/>
            </a:rPr>
            <a:t>______________________       / ________________  /          ___________________</a:t>
          </a:r>
          <a:endParaRPr lang="ru-RU" sz="1300">
            <a:effectLst/>
            <a:latin typeface="Times New Roman" pitchFamily="18" charset="0"/>
            <a:cs typeface="Times New Roman" pitchFamily="18" charset="0"/>
          </a:endParaRPr>
        </a:p>
        <a:p>
          <a:pPr rtl="0"/>
          <a:r>
            <a:rPr lang="ru-RU" sz="1200" b="0" i="0">
              <a:effectLst/>
              <a:latin typeface="Times New Roman" pitchFamily="18" charset="0"/>
              <a:ea typeface="+mn-ea"/>
              <a:cs typeface="Times New Roman" pitchFamily="18" charset="0"/>
            </a:rPr>
            <a:t>             </a:t>
          </a:r>
          <a:r>
            <a:rPr lang="ru-RU" sz="1050" b="0" i="0">
              <a:effectLst/>
              <a:latin typeface="Times New Roman" pitchFamily="18" charset="0"/>
              <a:ea typeface="+mn-ea"/>
              <a:cs typeface="Times New Roman" pitchFamily="18" charset="0"/>
            </a:rPr>
            <a:t>должность                                         расшифровка                                        конт. тел.</a:t>
          </a:r>
          <a:endParaRPr lang="ru-RU" sz="1050">
            <a:effectLst/>
            <a:latin typeface="Times New Roman" pitchFamily="18" charset="0"/>
            <a:cs typeface="Times New Roman" pitchFamily="18" charset="0"/>
          </a:endParaRPr>
        </a:p>
      </xdr:txBody>
    </xdr: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44"/>
  <sheetViews>
    <sheetView tabSelected="1" zoomScale="55" zoomScaleNormal="55" workbookViewId="0">
      <selection activeCell="E18" sqref="E18"/>
    </sheetView>
  </sheetViews>
  <sheetFormatPr defaultRowHeight="12.75" x14ac:dyDescent="0.2"/>
  <cols>
    <col min="1" max="1" width="7.28515625" style="389" customWidth="1"/>
    <col min="2" max="2" width="94.85546875" style="389" customWidth="1"/>
    <col min="3" max="5" width="28.28515625" style="389" customWidth="1"/>
    <col min="6" max="6" width="31.42578125" style="389" customWidth="1"/>
    <col min="7" max="256" width="9.140625" style="389"/>
    <col min="257" max="257" width="7.28515625" style="389" customWidth="1"/>
    <col min="258" max="258" width="105.28515625" style="389" customWidth="1"/>
    <col min="259" max="261" width="28.28515625" style="389" customWidth="1"/>
    <col min="262" max="262" width="47.42578125" style="389" customWidth="1"/>
    <col min="263" max="512" width="9.140625" style="389"/>
    <col min="513" max="513" width="7.28515625" style="389" customWidth="1"/>
    <col min="514" max="514" width="105.28515625" style="389" customWidth="1"/>
    <col min="515" max="517" width="28.28515625" style="389" customWidth="1"/>
    <col min="518" max="518" width="47.42578125" style="389" customWidth="1"/>
    <col min="519" max="768" width="9.140625" style="389"/>
    <col min="769" max="769" width="7.28515625" style="389" customWidth="1"/>
    <col min="770" max="770" width="105.28515625" style="389" customWidth="1"/>
    <col min="771" max="773" width="28.28515625" style="389" customWidth="1"/>
    <col min="774" max="774" width="47.42578125" style="389" customWidth="1"/>
    <col min="775" max="1024" width="9.140625" style="389"/>
    <col min="1025" max="1025" width="7.28515625" style="389" customWidth="1"/>
    <col min="1026" max="1026" width="105.28515625" style="389" customWidth="1"/>
    <col min="1027" max="1029" width="28.28515625" style="389" customWidth="1"/>
    <col min="1030" max="1030" width="47.42578125" style="389" customWidth="1"/>
    <col min="1031" max="1280" width="9.140625" style="389"/>
    <col min="1281" max="1281" width="7.28515625" style="389" customWidth="1"/>
    <col min="1282" max="1282" width="105.28515625" style="389" customWidth="1"/>
    <col min="1283" max="1285" width="28.28515625" style="389" customWidth="1"/>
    <col min="1286" max="1286" width="47.42578125" style="389" customWidth="1"/>
    <col min="1287" max="1536" width="9.140625" style="389"/>
    <col min="1537" max="1537" width="7.28515625" style="389" customWidth="1"/>
    <col min="1538" max="1538" width="105.28515625" style="389" customWidth="1"/>
    <col min="1539" max="1541" width="28.28515625" style="389" customWidth="1"/>
    <col min="1542" max="1542" width="47.42578125" style="389" customWidth="1"/>
    <col min="1543" max="1792" width="9.140625" style="389"/>
    <col min="1793" max="1793" width="7.28515625" style="389" customWidth="1"/>
    <col min="1794" max="1794" width="105.28515625" style="389" customWidth="1"/>
    <col min="1795" max="1797" width="28.28515625" style="389" customWidth="1"/>
    <col min="1798" max="1798" width="47.42578125" style="389" customWidth="1"/>
    <col min="1799" max="2048" width="9.140625" style="389"/>
    <col min="2049" max="2049" width="7.28515625" style="389" customWidth="1"/>
    <col min="2050" max="2050" width="105.28515625" style="389" customWidth="1"/>
    <col min="2051" max="2053" width="28.28515625" style="389" customWidth="1"/>
    <col min="2054" max="2054" width="47.42578125" style="389" customWidth="1"/>
    <col min="2055" max="2304" width="9.140625" style="389"/>
    <col min="2305" max="2305" width="7.28515625" style="389" customWidth="1"/>
    <col min="2306" max="2306" width="105.28515625" style="389" customWidth="1"/>
    <col min="2307" max="2309" width="28.28515625" style="389" customWidth="1"/>
    <col min="2310" max="2310" width="47.42578125" style="389" customWidth="1"/>
    <col min="2311" max="2560" width="9.140625" style="389"/>
    <col min="2561" max="2561" width="7.28515625" style="389" customWidth="1"/>
    <col min="2562" max="2562" width="105.28515625" style="389" customWidth="1"/>
    <col min="2563" max="2565" width="28.28515625" style="389" customWidth="1"/>
    <col min="2566" max="2566" width="47.42578125" style="389" customWidth="1"/>
    <col min="2567" max="2816" width="9.140625" style="389"/>
    <col min="2817" max="2817" width="7.28515625" style="389" customWidth="1"/>
    <col min="2818" max="2818" width="105.28515625" style="389" customWidth="1"/>
    <col min="2819" max="2821" width="28.28515625" style="389" customWidth="1"/>
    <col min="2822" max="2822" width="47.42578125" style="389" customWidth="1"/>
    <col min="2823" max="3072" width="9.140625" style="389"/>
    <col min="3073" max="3073" width="7.28515625" style="389" customWidth="1"/>
    <col min="3074" max="3074" width="105.28515625" style="389" customWidth="1"/>
    <col min="3075" max="3077" width="28.28515625" style="389" customWidth="1"/>
    <col min="3078" max="3078" width="47.42578125" style="389" customWidth="1"/>
    <col min="3079" max="3328" width="9.140625" style="389"/>
    <col min="3329" max="3329" width="7.28515625" style="389" customWidth="1"/>
    <col min="3330" max="3330" width="105.28515625" style="389" customWidth="1"/>
    <col min="3331" max="3333" width="28.28515625" style="389" customWidth="1"/>
    <col min="3334" max="3334" width="47.42578125" style="389" customWidth="1"/>
    <col min="3335" max="3584" width="9.140625" style="389"/>
    <col min="3585" max="3585" width="7.28515625" style="389" customWidth="1"/>
    <col min="3586" max="3586" width="105.28515625" style="389" customWidth="1"/>
    <col min="3587" max="3589" width="28.28515625" style="389" customWidth="1"/>
    <col min="3590" max="3590" width="47.42578125" style="389" customWidth="1"/>
    <col min="3591" max="3840" width="9.140625" style="389"/>
    <col min="3841" max="3841" width="7.28515625" style="389" customWidth="1"/>
    <col min="3842" max="3842" width="105.28515625" style="389" customWidth="1"/>
    <col min="3843" max="3845" width="28.28515625" style="389" customWidth="1"/>
    <col min="3846" max="3846" width="47.42578125" style="389" customWidth="1"/>
    <col min="3847" max="4096" width="9.140625" style="389"/>
    <col min="4097" max="4097" width="7.28515625" style="389" customWidth="1"/>
    <col min="4098" max="4098" width="105.28515625" style="389" customWidth="1"/>
    <col min="4099" max="4101" width="28.28515625" style="389" customWidth="1"/>
    <col min="4102" max="4102" width="47.42578125" style="389" customWidth="1"/>
    <col min="4103" max="4352" width="9.140625" style="389"/>
    <col min="4353" max="4353" width="7.28515625" style="389" customWidth="1"/>
    <col min="4354" max="4354" width="105.28515625" style="389" customWidth="1"/>
    <col min="4355" max="4357" width="28.28515625" style="389" customWidth="1"/>
    <col min="4358" max="4358" width="47.42578125" style="389" customWidth="1"/>
    <col min="4359" max="4608" width="9.140625" style="389"/>
    <col min="4609" max="4609" width="7.28515625" style="389" customWidth="1"/>
    <col min="4610" max="4610" width="105.28515625" style="389" customWidth="1"/>
    <col min="4611" max="4613" width="28.28515625" style="389" customWidth="1"/>
    <col min="4614" max="4614" width="47.42578125" style="389" customWidth="1"/>
    <col min="4615" max="4864" width="9.140625" style="389"/>
    <col min="4865" max="4865" width="7.28515625" style="389" customWidth="1"/>
    <col min="4866" max="4866" width="105.28515625" style="389" customWidth="1"/>
    <col min="4867" max="4869" width="28.28515625" style="389" customWidth="1"/>
    <col min="4870" max="4870" width="47.42578125" style="389" customWidth="1"/>
    <col min="4871" max="5120" width="9.140625" style="389"/>
    <col min="5121" max="5121" width="7.28515625" style="389" customWidth="1"/>
    <col min="5122" max="5122" width="105.28515625" style="389" customWidth="1"/>
    <col min="5123" max="5125" width="28.28515625" style="389" customWidth="1"/>
    <col min="5126" max="5126" width="47.42578125" style="389" customWidth="1"/>
    <col min="5127" max="5376" width="9.140625" style="389"/>
    <col min="5377" max="5377" width="7.28515625" style="389" customWidth="1"/>
    <col min="5378" max="5378" width="105.28515625" style="389" customWidth="1"/>
    <col min="5379" max="5381" width="28.28515625" style="389" customWidth="1"/>
    <col min="5382" max="5382" width="47.42578125" style="389" customWidth="1"/>
    <col min="5383" max="5632" width="9.140625" style="389"/>
    <col min="5633" max="5633" width="7.28515625" style="389" customWidth="1"/>
    <col min="5634" max="5634" width="105.28515625" style="389" customWidth="1"/>
    <col min="5635" max="5637" width="28.28515625" style="389" customWidth="1"/>
    <col min="5638" max="5638" width="47.42578125" style="389" customWidth="1"/>
    <col min="5639" max="5888" width="9.140625" style="389"/>
    <col min="5889" max="5889" width="7.28515625" style="389" customWidth="1"/>
    <col min="5890" max="5890" width="105.28515625" style="389" customWidth="1"/>
    <col min="5891" max="5893" width="28.28515625" style="389" customWidth="1"/>
    <col min="5894" max="5894" width="47.42578125" style="389" customWidth="1"/>
    <col min="5895" max="6144" width="9.140625" style="389"/>
    <col min="6145" max="6145" width="7.28515625" style="389" customWidth="1"/>
    <col min="6146" max="6146" width="105.28515625" style="389" customWidth="1"/>
    <col min="6147" max="6149" width="28.28515625" style="389" customWidth="1"/>
    <col min="6150" max="6150" width="47.42578125" style="389" customWidth="1"/>
    <col min="6151" max="6400" width="9.140625" style="389"/>
    <col min="6401" max="6401" width="7.28515625" style="389" customWidth="1"/>
    <col min="6402" max="6402" width="105.28515625" style="389" customWidth="1"/>
    <col min="6403" max="6405" width="28.28515625" style="389" customWidth="1"/>
    <col min="6406" max="6406" width="47.42578125" style="389" customWidth="1"/>
    <col min="6407" max="6656" width="9.140625" style="389"/>
    <col min="6657" max="6657" width="7.28515625" style="389" customWidth="1"/>
    <col min="6658" max="6658" width="105.28515625" style="389" customWidth="1"/>
    <col min="6659" max="6661" width="28.28515625" style="389" customWidth="1"/>
    <col min="6662" max="6662" width="47.42578125" style="389" customWidth="1"/>
    <col min="6663" max="6912" width="9.140625" style="389"/>
    <col min="6913" max="6913" width="7.28515625" style="389" customWidth="1"/>
    <col min="6914" max="6914" width="105.28515625" style="389" customWidth="1"/>
    <col min="6915" max="6917" width="28.28515625" style="389" customWidth="1"/>
    <col min="6918" max="6918" width="47.42578125" style="389" customWidth="1"/>
    <col min="6919" max="7168" width="9.140625" style="389"/>
    <col min="7169" max="7169" width="7.28515625" style="389" customWidth="1"/>
    <col min="7170" max="7170" width="105.28515625" style="389" customWidth="1"/>
    <col min="7171" max="7173" width="28.28515625" style="389" customWidth="1"/>
    <col min="7174" max="7174" width="47.42578125" style="389" customWidth="1"/>
    <col min="7175" max="7424" width="9.140625" style="389"/>
    <col min="7425" max="7425" width="7.28515625" style="389" customWidth="1"/>
    <col min="7426" max="7426" width="105.28515625" style="389" customWidth="1"/>
    <col min="7427" max="7429" width="28.28515625" style="389" customWidth="1"/>
    <col min="7430" max="7430" width="47.42578125" style="389" customWidth="1"/>
    <col min="7431" max="7680" width="9.140625" style="389"/>
    <col min="7681" max="7681" width="7.28515625" style="389" customWidth="1"/>
    <col min="7682" max="7682" width="105.28515625" style="389" customWidth="1"/>
    <col min="7683" max="7685" width="28.28515625" style="389" customWidth="1"/>
    <col min="7686" max="7686" width="47.42578125" style="389" customWidth="1"/>
    <col min="7687" max="7936" width="9.140625" style="389"/>
    <col min="7937" max="7937" width="7.28515625" style="389" customWidth="1"/>
    <col min="7938" max="7938" width="105.28515625" style="389" customWidth="1"/>
    <col min="7939" max="7941" width="28.28515625" style="389" customWidth="1"/>
    <col min="7942" max="7942" width="47.42578125" style="389" customWidth="1"/>
    <col min="7943" max="8192" width="9.140625" style="389"/>
    <col min="8193" max="8193" width="7.28515625" style="389" customWidth="1"/>
    <col min="8194" max="8194" width="105.28515625" style="389" customWidth="1"/>
    <col min="8195" max="8197" width="28.28515625" style="389" customWidth="1"/>
    <col min="8198" max="8198" width="47.42578125" style="389" customWidth="1"/>
    <col min="8199" max="8448" width="9.140625" style="389"/>
    <col min="8449" max="8449" width="7.28515625" style="389" customWidth="1"/>
    <col min="8450" max="8450" width="105.28515625" style="389" customWidth="1"/>
    <col min="8451" max="8453" width="28.28515625" style="389" customWidth="1"/>
    <col min="8454" max="8454" width="47.42578125" style="389" customWidth="1"/>
    <col min="8455" max="8704" width="9.140625" style="389"/>
    <col min="8705" max="8705" width="7.28515625" style="389" customWidth="1"/>
    <col min="8706" max="8706" width="105.28515625" style="389" customWidth="1"/>
    <col min="8707" max="8709" width="28.28515625" style="389" customWidth="1"/>
    <col min="8710" max="8710" width="47.42578125" style="389" customWidth="1"/>
    <col min="8711" max="8960" width="9.140625" style="389"/>
    <col min="8961" max="8961" width="7.28515625" style="389" customWidth="1"/>
    <col min="8962" max="8962" width="105.28515625" style="389" customWidth="1"/>
    <col min="8963" max="8965" width="28.28515625" style="389" customWidth="1"/>
    <col min="8966" max="8966" width="47.42578125" style="389" customWidth="1"/>
    <col min="8967" max="9216" width="9.140625" style="389"/>
    <col min="9217" max="9217" width="7.28515625" style="389" customWidth="1"/>
    <col min="9218" max="9218" width="105.28515625" style="389" customWidth="1"/>
    <col min="9219" max="9221" width="28.28515625" style="389" customWidth="1"/>
    <col min="9222" max="9222" width="47.42578125" style="389" customWidth="1"/>
    <col min="9223" max="9472" width="9.140625" style="389"/>
    <col min="9473" max="9473" width="7.28515625" style="389" customWidth="1"/>
    <col min="9474" max="9474" width="105.28515625" style="389" customWidth="1"/>
    <col min="9475" max="9477" width="28.28515625" style="389" customWidth="1"/>
    <col min="9478" max="9478" width="47.42578125" style="389" customWidth="1"/>
    <col min="9479" max="9728" width="9.140625" style="389"/>
    <col min="9729" max="9729" width="7.28515625" style="389" customWidth="1"/>
    <col min="9730" max="9730" width="105.28515625" style="389" customWidth="1"/>
    <col min="9731" max="9733" width="28.28515625" style="389" customWidth="1"/>
    <col min="9734" max="9734" width="47.42578125" style="389" customWidth="1"/>
    <col min="9735" max="9984" width="9.140625" style="389"/>
    <col min="9985" max="9985" width="7.28515625" style="389" customWidth="1"/>
    <col min="9986" max="9986" width="105.28515625" style="389" customWidth="1"/>
    <col min="9987" max="9989" width="28.28515625" style="389" customWidth="1"/>
    <col min="9990" max="9990" width="47.42578125" style="389" customWidth="1"/>
    <col min="9991" max="10240" width="9.140625" style="389"/>
    <col min="10241" max="10241" width="7.28515625" style="389" customWidth="1"/>
    <col min="10242" max="10242" width="105.28515625" style="389" customWidth="1"/>
    <col min="10243" max="10245" width="28.28515625" style="389" customWidth="1"/>
    <col min="10246" max="10246" width="47.42578125" style="389" customWidth="1"/>
    <col min="10247" max="10496" width="9.140625" style="389"/>
    <col min="10497" max="10497" width="7.28515625" style="389" customWidth="1"/>
    <col min="10498" max="10498" width="105.28515625" style="389" customWidth="1"/>
    <col min="10499" max="10501" width="28.28515625" style="389" customWidth="1"/>
    <col min="10502" max="10502" width="47.42578125" style="389" customWidth="1"/>
    <col min="10503" max="10752" width="9.140625" style="389"/>
    <col min="10753" max="10753" width="7.28515625" style="389" customWidth="1"/>
    <col min="10754" max="10754" width="105.28515625" style="389" customWidth="1"/>
    <col min="10755" max="10757" width="28.28515625" style="389" customWidth="1"/>
    <col min="10758" max="10758" width="47.42578125" style="389" customWidth="1"/>
    <col min="10759" max="11008" width="9.140625" style="389"/>
    <col min="11009" max="11009" width="7.28515625" style="389" customWidth="1"/>
    <col min="11010" max="11010" width="105.28515625" style="389" customWidth="1"/>
    <col min="11011" max="11013" width="28.28515625" style="389" customWidth="1"/>
    <col min="11014" max="11014" width="47.42578125" style="389" customWidth="1"/>
    <col min="11015" max="11264" width="9.140625" style="389"/>
    <col min="11265" max="11265" width="7.28515625" style="389" customWidth="1"/>
    <col min="11266" max="11266" width="105.28515625" style="389" customWidth="1"/>
    <col min="11267" max="11269" width="28.28515625" style="389" customWidth="1"/>
    <col min="11270" max="11270" width="47.42578125" style="389" customWidth="1"/>
    <col min="11271" max="11520" width="9.140625" style="389"/>
    <col min="11521" max="11521" width="7.28515625" style="389" customWidth="1"/>
    <col min="11522" max="11522" width="105.28515625" style="389" customWidth="1"/>
    <col min="11523" max="11525" width="28.28515625" style="389" customWidth="1"/>
    <col min="11526" max="11526" width="47.42578125" style="389" customWidth="1"/>
    <col min="11527" max="11776" width="9.140625" style="389"/>
    <col min="11777" max="11777" width="7.28515625" style="389" customWidth="1"/>
    <col min="11778" max="11778" width="105.28515625" style="389" customWidth="1"/>
    <col min="11779" max="11781" width="28.28515625" style="389" customWidth="1"/>
    <col min="11782" max="11782" width="47.42578125" style="389" customWidth="1"/>
    <col min="11783" max="12032" width="9.140625" style="389"/>
    <col min="12033" max="12033" width="7.28515625" style="389" customWidth="1"/>
    <col min="12034" max="12034" width="105.28515625" style="389" customWidth="1"/>
    <col min="12035" max="12037" width="28.28515625" style="389" customWidth="1"/>
    <col min="12038" max="12038" width="47.42578125" style="389" customWidth="1"/>
    <col min="12039" max="12288" width="9.140625" style="389"/>
    <col min="12289" max="12289" width="7.28515625" style="389" customWidth="1"/>
    <col min="12290" max="12290" width="105.28515625" style="389" customWidth="1"/>
    <col min="12291" max="12293" width="28.28515625" style="389" customWidth="1"/>
    <col min="12294" max="12294" width="47.42578125" style="389" customWidth="1"/>
    <col min="12295" max="12544" width="9.140625" style="389"/>
    <col min="12545" max="12545" width="7.28515625" style="389" customWidth="1"/>
    <col min="12546" max="12546" width="105.28515625" style="389" customWidth="1"/>
    <col min="12547" max="12549" width="28.28515625" style="389" customWidth="1"/>
    <col min="12550" max="12550" width="47.42578125" style="389" customWidth="1"/>
    <col min="12551" max="12800" width="9.140625" style="389"/>
    <col min="12801" max="12801" width="7.28515625" style="389" customWidth="1"/>
    <col min="12802" max="12802" width="105.28515625" style="389" customWidth="1"/>
    <col min="12803" max="12805" width="28.28515625" style="389" customWidth="1"/>
    <col min="12806" max="12806" width="47.42578125" style="389" customWidth="1"/>
    <col min="12807" max="13056" width="9.140625" style="389"/>
    <col min="13057" max="13057" width="7.28515625" style="389" customWidth="1"/>
    <col min="13058" max="13058" width="105.28515625" style="389" customWidth="1"/>
    <col min="13059" max="13061" width="28.28515625" style="389" customWidth="1"/>
    <col min="13062" max="13062" width="47.42578125" style="389" customWidth="1"/>
    <col min="13063" max="13312" width="9.140625" style="389"/>
    <col min="13313" max="13313" width="7.28515625" style="389" customWidth="1"/>
    <col min="13314" max="13314" width="105.28515625" style="389" customWidth="1"/>
    <col min="13315" max="13317" width="28.28515625" style="389" customWidth="1"/>
    <col min="13318" max="13318" width="47.42578125" style="389" customWidth="1"/>
    <col min="13319" max="13568" width="9.140625" style="389"/>
    <col min="13569" max="13569" width="7.28515625" style="389" customWidth="1"/>
    <col min="13570" max="13570" width="105.28515625" style="389" customWidth="1"/>
    <col min="13571" max="13573" width="28.28515625" style="389" customWidth="1"/>
    <col min="13574" max="13574" width="47.42578125" style="389" customWidth="1"/>
    <col min="13575" max="13824" width="9.140625" style="389"/>
    <col min="13825" max="13825" width="7.28515625" style="389" customWidth="1"/>
    <col min="13826" max="13826" width="105.28515625" style="389" customWidth="1"/>
    <col min="13827" max="13829" width="28.28515625" style="389" customWidth="1"/>
    <col min="13830" max="13830" width="47.42578125" style="389" customWidth="1"/>
    <col min="13831" max="14080" width="9.140625" style="389"/>
    <col min="14081" max="14081" width="7.28515625" style="389" customWidth="1"/>
    <col min="14082" max="14082" width="105.28515625" style="389" customWidth="1"/>
    <col min="14083" max="14085" width="28.28515625" style="389" customWidth="1"/>
    <col min="14086" max="14086" width="47.42578125" style="389" customWidth="1"/>
    <col min="14087" max="14336" width="9.140625" style="389"/>
    <col min="14337" max="14337" width="7.28515625" style="389" customWidth="1"/>
    <col min="14338" max="14338" width="105.28515625" style="389" customWidth="1"/>
    <col min="14339" max="14341" width="28.28515625" style="389" customWidth="1"/>
    <col min="14342" max="14342" width="47.42578125" style="389" customWidth="1"/>
    <col min="14343" max="14592" width="9.140625" style="389"/>
    <col min="14593" max="14593" width="7.28515625" style="389" customWidth="1"/>
    <col min="14594" max="14594" width="105.28515625" style="389" customWidth="1"/>
    <col min="14595" max="14597" width="28.28515625" style="389" customWidth="1"/>
    <col min="14598" max="14598" width="47.42578125" style="389" customWidth="1"/>
    <col min="14599" max="14848" width="9.140625" style="389"/>
    <col min="14849" max="14849" width="7.28515625" style="389" customWidth="1"/>
    <col min="14850" max="14850" width="105.28515625" style="389" customWidth="1"/>
    <col min="14851" max="14853" width="28.28515625" style="389" customWidth="1"/>
    <col min="14854" max="14854" width="47.42578125" style="389" customWidth="1"/>
    <col min="14855" max="15104" width="9.140625" style="389"/>
    <col min="15105" max="15105" width="7.28515625" style="389" customWidth="1"/>
    <col min="15106" max="15106" width="105.28515625" style="389" customWidth="1"/>
    <col min="15107" max="15109" width="28.28515625" style="389" customWidth="1"/>
    <col min="15110" max="15110" width="47.42578125" style="389" customWidth="1"/>
    <col min="15111" max="15360" width="9.140625" style="389"/>
    <col min="15361" max="15361" width="7.28515625" style="389" customWidth="1"/>
    <col min="15362" max="15362" width="105.28515625" style="389" customWidth="1"/>
    <col min="15363" max="15365" width="28.28515625" style="389" customWidth="1"/>
    <col min="15366" max="15366" width="47.42578125" style="389" customWidth="1"/>
    <col min="15367" max="15616" width="9.140625" style="389"/>
    <col min="15617" max="15617" width="7.28515625" style="389" customWidth="1"/>
    <col min="15618" max="15618" width="105.28515625" style="389" customWidth="1"/>
    <col min="15619" max="15621" width="28.28515625" style="389" customWidth="1"/>
    <col min="15622" max="15622" width="47.42578125" style="389" customWidth="1"/>
    <col min="15623" max="15872" width="9.140625" style="389"/>
    <col min="15873" max="15873" width="7.28515625" style="389" customWidth="1"/>
    <col min="15874" max="15874" width="105.28515625" style="389" customWidth="1"/>
    <col min="15875" max="15877" width="28.28515625" style="389" customWidth="1"/>
    <col min="15878" max="15878" width="47.42578125" style="389" customWidth="1"/>
    <col min="15879" max="16128" width="9.140625" style="389"/>
    <col min="16129" max="16129" width="7.28515625" style="389" customWidth="1"/>
    <col min="16130" max="16130" width="105.28515625" style="389" customWidth="1"/>
    <col min="16131" max="16133" width="28.28515625" style="389" customWidth="1"/>
    <col min="16134" max="16134" width="47.42578125" style="389" customWidth="1"/>
    <col min="16135" max="16384" width="9.140625" style="389"/>
  </cols>
  <sheetData>
    <row r="1" spans="1:6" s="378" customFormat="1" ht="27" customHeight="1" x14ac:dyDescent="0.25">
      <c r="A1" s="375" t="s">
        <v>47</v>
      </c>
      <c r="B1" s="376"/>
      <c r="C1" s="377"/>
      <c r="D1" s="377"/>
      <c r="E1" s="377"/>
    </row>
    <row r="2" spans="1:6" s="378" customFormat="1" ht="15" customHeight="1" x14ac:dyDescent="0.25">
      <c r="A2" s="379"/>
      <c r="B2" s="376"/>
      <c r="C2" s="377"/>
      <c r="D2" s="377"/>
      <c r="E2" s="377"/>
    </row>
    <row r="3" spans="1:6" s="378" customFormat="1" ht="23.25" customHeight="1" x14ac:dyDescent="0.25">
      <c r="A3" s="380" t="s">
        <v>220</v>
      </c>
      <c r="B3" s="376"/>
      <c r="C3" s="377"/>
      <c r="D3" s="377"/>
      <c r="E3" s="377"/>
    </row>
    <row r="4" spans="1:6" s="378" customFormat="1" ht="15" customHeight="1" x14ac:dyDescent="0.25">
      <c r="A4" s="379"/>
      <c r="B4" s="376"/>
      <c r="C4" s="377"/>
      <c r="D4" s="377"/>
      <c r="E4" s="377"/>
    </row>
    <row r="5" spans="1:6" s="378" customFormat="1" ht="24" customHeight="1" x14ac:dyDescent="0.25">
      <c r="A5" s="375" t="s">
        <v>231</v>
      </c>
      <c r="B5" s="376"/>
      <c r="C5" s="377"/>
      <c r="D5" s="377"/>
      <c r="E5" s="377"/>
    </row>
    <row r="6" spans="1:6" s="386" customFormat="1" ht="36" customHeight="1" x14ac:dyDescent="0.25">
      <c r="A6" s="381"/>
      <c r="B6" s="382"/>
      <c r="C6" s="383"/>
      <c r="D6" s="384"/>
      <c r="E6" s="385"/>
      <c r="F6" s="385"/>
    </row>
    <row r="7" spans="1:6" s="387" customFormat="1" ht="39" customHeight="1" x14ac:dyDescent="0.25">
      <c r="A7" s="1065" t="s">
        <v>0</v>
      </c>
      <c r="B7" s="1065"/>
      <c r="C7" s="1065"/>
      <c r="D7" s="1065"/>
      <c r="E7" s="1065"/>
      <c r="F7" s="1065"/>
    </row>
    <row r="8" spans="1:6" s="388" customFormat="1" ht="77.25" customHeight="1" x14ac:dyDescent="0.25">
      <c r="A8" s="1066" t="s">
        <v>232</v>
      </c>
      <c r="B8" s="1066"/>
      <c r="C8" s="1066"/>
      <c r="D8" s="1066"/>
      <c r="E8" s="1066"/>
      <c r="F8" s="1066"/>
    </row>
    <row r="9" spans="1:6" s="388" customFormat="1" ht="53.25" customHeight="1" x14ac:dyDescent="0.25">
      <c r="A9" s="1067" t="s">
        <v>219</v>
      </c>
      <c r="B9" s="1067"/>
      <c r="C9" s="1067"/>
      <c r="D9" s="1067"/>
      <c r="E9" s="1067"/>
      <c r="F9" s="1067"/>
    </row>
    <row r="10" spans="1:6" ht="30.75" customHeight="1" thickBot="1" x14ac:dyDescent="0.25"/>
    <row r="11" spans="1:6" s="390" customFormat="1" ht="37.5" customHeight="1" x14ac:dyDescent="0.25">
      <c r="A11" s="1068" t="s">
        <v>2</v>
      </c>
      <c r="B11" s="1070" t="s">
        <v>221</v>
      </c>
      <c r="C11" s="1072" t="s">
        <v>222</v>
      </c>
      <c r="D11" s="1073"/>
      <c r="E11" s="1074"/>
      <c r="F11" s="1075" t="s">
        <v>223</v>
      </c>
    </row>
    <row r="12" spans="1:6" s="390" customFormat="1" ht="33.75" customHeight="1" thickBot="1" x14ac:dyDescent="0.3">
      <c r="A12" s="1069"/>
      <c r="B12" s="1071"/>
      <c r="C12" s="1044" t="s">
        <v>8</v>
      </c>
      <c r="D12" s="1045" t="s">
        <v>9</v>
      </c>
      <c r="E12" s="1046" t="s">
        <v>10</v>
      </c>
      <c r="F12" s="1076"/>
    </row>
    <row r="13" spans="1:6" s="393" customFormat="1" ht="51.75" customHeight="1" x14ac:dyDescent="0.25">
      <c r="A13" s="1038">
        <v>1</v>
      </c>
      <c r="B13" s="1039" t="s">
        <v>233</v>
      </c>
      <c r="C13" s="1040">
        <f>Автодорога!K96</f>
        <v>0</v>
      </c>
      <c r="D13" s="1041">
        <f>Автодорога!L96</f>
        <v>0</v>
      </c>
      <c r="E13" s="1042">
        <f>D13+C13</f>
        <v>0</v>
      </c>
      <c r="F13" s="1043"/>
    </row>
    <row r="14" spans="1:6" s="393" customFormat="1" ht="51.75" customHeight="1" x14ac:dyDescent="0.25">
      <c r="A14" s="1036">
        <v>2</v>
      </c>
      <c r="B14" s="1033" t="s">
        <v>504</v>
      </c>
      <c r="C14" s="1034">
        <f>'Ливневая Канализация'!L62</f>
        <v>0</v>
      </c>
      <c r="D14" s="392">
        <f>'Ливневая Канализация'!M62</f>
        <v>0</v>
      </c>
      <c r="E14" s="1035">
        <f>C14+D14</f>
        <v>0</v>
      </c>
      <c r="F14" s="1037"/>
    </row>
    <row r="15" spans="1:6" s="393" customFormat="1" ht="51.75" customHeight="1" x14ac:dyDescent="0.25">
      <c r="A15" s="1036">
        <v>3</v>
      </c>
      <c r="B15" s="1033" t="s">
        <v>352</v>
      </c>
      <c r="C15" s="1034">
        <f>'ТСОДД и светофоры'!K16</f>
        <v>0</v>
      </c>
      <c r="D15" s="392">
        <f>'ТСОДД и светофоры'!L16</f>
        <v>0</v>
      </c>
      <c r="E15" s="1035">
        <f t="shared" ref="E15:E17" si="0">C15+D15</f>
        <v>0</v>
      </c>
      <c r="F15" s="1037"/>
    </row>
    <row r="16" spans="1:6" s="393" customFormat="1" ht="51.75" customHeight="1" x14ac:dyDescent="0.25">
      <c r="A16" s="1036">
        <v>4</v>
      </c>
      <c r="B16" s="1033" t="s">
        <v>383</v>
      </c>
      <c r="C16" s="1034">
        <f>'ТСОДД и светофоры'!K39</f>
        <v>0</v>
      </c>
      <c r="D16" s="392">
        <f>'ТСОДД и светофоры'!L39</f>
        <v>0</v>
      </c>
      <c r="E16" s="1035">
        <f t="shared" si="0"/>
        <v>0</v>
      </c>
      <c r="F16" s="1037"/>
    </row>
    <row r="17" spans="1:35" s="393" customFormat="1" ht="51.75" customHeight="1" thickBot="1" x14ac:dyDescent="0.3">
      <c r="A17" s="1047">
        <v>5</v>
      </c>
      <c r="B17" s="1048" t="s">
        <v>224</v>
      </c>
      <c r="C17" s="1049">
        <f>НарОсвещение!L45</f>
        <v>0</v>
      </c>
      <c r="D17" s="1050">
        <f>НарОсвещение!M45</f>
        <v>0</v>
      </c>
      <c r="E17" s="1051">
        <f t="shared" si="0"/>
        <v>0</v>
      </c>
      <c r="F17" s="1052"/>
    </row>
    <row r="18" spans="1:35" s="396" customFormat="1" ht="51" customHeight="1" thickBot="1" x14ac:dyDescent="0.35">
      <c r="A18" s="1053"/>
      <c r="B18" s="1054" t="s">
        <v>16</v>
      </c>
      <c r="C18" s="1055">
        <f>SUM(C13:C17)</f>
        <v>0</v>
      </c>
      <c r="D18" s="1056">
        <f>SUM(D13:D17)</f>
        <v>0</v>
      </c>
      <c r="E18" s="1057">
        <f>C18+D18</f>
        <v>0</v>
      </c>
      <c r="F18" s="1058"/>
      <c r="G18" s="394"/>
      <c r="H18" s="394"/>
      <c r="I18" s="394"/>
      <c r="J18" s="395"/>
      <c r="K18" s="395"/>
      <c r="L18" s="395"/>
      <c r="M18" s="395"/>
      <c r="N18" s="395"/>
    </row>
    <row r="19" spans="1:35" s="393" customFormat="1" ht="45" customHeight="1" x14ac:dyDescent="0.25">
      <c r="A19" s="1036"/>
      <c r="B19" s="1059" t="s">
        <v>507</v>
      </c>
      <c r="C19" s="1034"/>
      <c r="D19" s="392"/>
      <c r="E19" s="1061">
        <f>Автодорога!O23+'Ливневая Канализация'!P19</f>
        <v>0</v>
      </c>
      <c r="F19" s="1060" t="s">
        <v>508</v>
      </c>
    </row>
    <row r="20" spans="1:35" ht="29.25" customHeight="1" x14ac:dyDescent="0.2"/>
    <row r="21" spans="1:35" s="403" customFormat="1" ht="24" customHeight="1" x14ac:dyDescent="0.25">
      <c r="A21" s="397"/>
      <c r="B21" s="398"/>
      <c r="C21" s="399"/>
      <c r="D21" s="399"/>
      <c r="E21" s="399"/>
      <c r="F21" s="399"/>
      <c r="G21" s="400"/>
      <c r="H21" s="400"/>
      <c r="I21" s="400"/>
      <c r="J21" s="400"/>
      <c r="K21" s="400"/>
      <c r="L21" s="400"/>
      <c r="M21" s="400"/>
      <c r="N21" s="400"/>
      <c r="O21" s="400"/>
      <c r="P21" s="400"/>
      <c r="Q21" s="401"/>
      <c r="R21" s="401"/>
      <c r="S21" s="401"/>
      <c r="T21" s="401"/>
      <c r="U21" s="401"/>
      <c r="V21" s="402"/>
      <c r="W21" s="402"/>
      <c r="X21" s="402"/>
      <c r="Y21" s="402"/>
      <c r="Z21" s="402"/>
      <c r="AA21" s="402"/>
      <c r="AB21" s="402"/>
      <c r="AC21" s="402"/>
      <c r="AD21" s="402"/>
      <c r="AE21" s="402"/>
      <c r="AF21" s="402"/>
      <c r="AG21" s="402"/>
      <c r="AH21" s="402"/>
      <c r="AI21" s="402"/>
    </row>
    <row r="22" spans="1:35" s="407" customFormat="1" ht="25.5" customHeight="1" x14ac:dyDescent="0.25">
      <c r="A22" s="404"/>
      <c r="B22" s="405" t="s">
        <v>26</v>
      </c>
      <c r="C22" s="406"/>
      <c r="D22" s="406"/>
      <c r="E22" s="406"/>
      <c r="F22" s="406"/>
    </row>
    <row r="23" spans="1:35" s="407" customFormat="1" ht="16.5" x14ac:dyDescent="0.25">
      <c r="A23" s="408"/>
      <c r="B23" s="409"/>
      <c r="C23" s="406"/>
      <c r="D23" s="406"/>
      <c r="E23" s="406"/>
      <c r="F23" s="406"/>
    </row>
    <row r="24" spans="1:35" s="407" customFormat="1" ht="30" customHeight="1" x14ac:dyDescent="0.2">
      <c r="A24" s="408"/>
      <c r="B24" s="405" t="s">
        <v>40</v>
      </c>
      <c r="C24" s="406"/>
      <c r="D24" s="406"/>
      <c r="E24" s="406"/>
      <c r="F24" s="406"/>
    </row>
    <row r="25" spans="1:35" s="403" customFormat="1" ht="24" customHeight="1" x14ac:dyDescent="0.25">
      <c r="A25" s="397"/>
      <c r="B25" s="398"/>
      <c r="C25" s="399"/>
      <c r="D25" s="399"/>
      <c r="E25" s="399"/>
      <c r="F25" s="399"/>
      <c r="G25" s="410"/>
      <c r="H25" s="411"/>
      <c r="I25" s="402"/>
      <c r="J25" s="402"/>
      <c r="K25" s="402"/>
      <c r="L25" s="402"/>
      <c r="M25" s="402"/>
      <c r="N25" s="402"/>
      <c r="O25" s="402"/>
      <c r="P25" s="402"/>
      <c r="Q25" s="402"/>
      <c r="R25" s="402"/>
      <c r="S25" s="402"/>
      <c r="T25" s="402"/>
      <c r="U25" s="402"/>
      <c r="V25" s="402"/>
      <c r="W25" s="402"/>
      <c r="X25" s="402"/>
      <c r="Y25" s="402"/>
      <c r="Z25" s="402"/>
      <c r="AA25" s="402"/>
      <c r="AB25" s="402"/>
      <c r="AC25" s="402"/>
      <c r="AD25" s="402"/>
      <c r="AE25" s="402"/>
      <c r="AF25" s="402"/>
      <c r="AG25" s="402"/>
      <c r="AH25" s="402"/>
      <c r="AI25" s="402"/>
    </row>
    <row r="26" spans="1:35" s="378" customFormat="1" ht="20.25" customHeight="1" x14ac:dyDescent="0.25">
      <c r="A26" s="412"/>
      <c r="B26" s="413" t="s">
        <v>17</v>
      </c>
      <c r="C26" s="412"/>
      <c r="D26" s="413"/>
      <c r="E26" s="414"/>
      <c r="F26" s="414"/>
      <c r="G26" s="415"/>
      <c r="H26" s="415"/>
    </row>
    <row r="27" spans="1:35" s="418" customFormat="1" ht="21" customHeight="1" x14ac:dyDescent="0.25">
      <c r="A27" s="416"/>
      <c r="B27" s="412"/>
      <c r="C27" s="413"/>
      <c r="D27" s="413"/>
      <c r="E27" s="414"/>
      <c r="F27" s="414"/>
      <c r="G27" s="417"/>
      <c r="H27" s="417"/>
    </row>
    <row r="28" spans="1:35" s="418" customFormat="1" ht="39.75" customHeight="1" x14ac:dyDescent="0.2">
      <c r="A28" s="419">
        <v>1</v>
      </c>
      <c r="B28" s="1077" t="s">
        <v>225</v>
      </c>
      <c r="C28" s="1077"/>
      <c r="D28" s="1077"/>
      <c r="E28" s="1077"/>
      <c r="F28" s="1077"/>
      <c r="G28" s="417"/>
      <c r="H28" s="417"/>
    </row>
    <row r="29" spans="1:35" s="418" customFormat="1" ht="29.25" customHeight="1" x14ac:dyDescent="0.2">
      <c r="A29" s="419">
        <v>2</v>
      </c>
      <c r="B29" s="1078" t="s">
        <v>226</v>
      </c>
      <c r="C29" s="1078"/>
      <c r="D29" s="1078"/>
      <c r="E29" s="1078"/>
      <c r="F29" s="1078"/>
      <c r="G29" s="417"/>
      <c r="H29" s="417"/>
    </row>
    <row r="30" spans="1:35" s="418" customFormat="1" ht="48" customHeight="1" x14ac:dyDescent="0.2">
      <c r="A30" s="419">
        <v>3</v>
      </c>
      <c r="B30" s="1077" t="s">
        <v>18</v>
      </c>
      <c r="C30" s="1077"/>
      <c r="D30" s="1077"/>
      <c r="E30" s="1077"/>
      <c r="F30" s="1077"/>
      <c r="G30" s="417"/>
      <c r="H30" s="417"/>
    </row>
    <row r="31" spans="1:35" s="418" customFormat="1" ht="306.75" customHeight="1" x14ac:dyDescent="0.2">
      <c r="A31" s="419">
        <v>4</v>
      </c>
      <c r="B31" s="1077" t="s">
        <v>227</v>
      </c>
      <c r="C31" s="1077"/>
      <c r="D31" s="1077"/>
      <c r="E31" s="1077"/>
      <c r="F31" s="1077"/>
      <c r="G31" s="417"/>
      <c r="H31" s="417"/>
    </row>
    <row r="32" spans="1:35" s="418" customFormat="1" ht="91.5" customHeight="1" x14ac:dyDescent="0.2">
      <c r="A32" s="419">
        <v>5</v>
      </c>
      <c r="B32" s="1079" t="s">
        <v>228</v>
      </c>
      <c r="C32" s="1079"/>
      <c r="D32" s="1079"/>
      <c r="E32" s="1079"/>
      <c r="F32" s="1079"/>
      <c r="G32" s="417"/>
      <c r="H32" s="417"/>
    </row>
    <row r="33" spans="1:9" s="418" customFormat="1" ht="31.5" customHeight="1" x14ac:dyDescent="0.2">
      <c r="A33" s="419">
        <v>6</v>
      </c>
      <c r="B33" s="1077" t="s">
        <v>506</v>
      </c>
      <c r="C33" s="1077"/>
      <c r="D33" s="1077"/>
      <c r="E33" s="1077"/>
      <c r="F33" s="1077"/>
      <c r="G33" s="417"/>
      <c r="H33" s="417"/>
    </row>
    <row r="34" spans="1:9" s="378" customFormat="1" ht="75.75" customHeight="1" x14ac:dyDescent="0.25">
      <c r="A34" s="419">
        <v>7</v>
      </c>
      <c r="B34" s="1077" t="s">
        <v>229</v>
      </c>
      <c r="C34" s="1077"/>
      <c r="D34" s="1077"/>
      <c r="E34" s="1077"/>
      <c r="F34" s="1077"/>
      <c r="G34" s="415"/>
      <c r="H34" s="415"/>
    </row>
    <row r="35" spans="1:9" s="377" customFormat="1" ht="22.5" customHeight="1" x14ac:dyDescent="0.25">
      <c r="A35" s="419">
        <v>8</v>
      </c>
      <c r="B35" s="1077" t="s">
        <v>21</v>
      </c>
      <c r="C35" s="1077"/>
      <c r="D35" s="1077"/>
      <c r="E35" s="1077"/>
      <c r="F35" s="1077"/>
      <c r="G35" s="420"/>
      <c r="H35" s="420"/>
    </row>
    <row r="36" spans="1:9" s="422" customFormat="1" ht="22.5" customHeight="1" x14ac:dyDescent="0.25">
      <c r="A36" s="419">
        <v>9</v>
      </c>
      <c r="B36" s="1077" t="s">
        <v>230</v>
      </c>
      <c r="C36" s="1077"/>
      <c r="D36" s="1077"/>
      <c r="E36" s="1077"/>
      <c r="F36" s="1077"/>
      <c r="G36" s="421"/>
      <c r="H36" s="421"/>
    </row>
    <row r="37" spans="1:9" s="424" customFormat="1" ht="22.5" customHeight="1" x14ac:dyDescent="0.25">
      <c r="A37" s="419">
        <v>10</v>
      </c>
      <c r="B37" s="1077" t="s">
        <v>22</v>
      </c>
      <c r="C37" s="1077"/>
      <c r="D37" s="1077"/>
      <c r="E37" s="1077"/>
      <c r="F37" s="1077"/>
      <c r="G37" s="423"/>
      <c r="H37" s="423"/>
    </row>
    <row r="38" spans="1:9" s="424" customFormat="1" ht="21.75" customHeight="1" x14ac:dyDescent="0.25">
      <c r="A38" s="425"/>
      <c r="B38" s="426"/>
      <c r="C38" s="426"/>
      <c r="D38" s="426"/>
      <c r="E38" s="426"/>
      <c r="F38" s="426"/>
      <c r="G38" s="423"/>
      <c r="H38" s="423"/>
    </row>
    <row r="39" spans="1:9" s="430" customFormat="1" ht="27" customHeight="1" x14ac:dyDescent="0.25">
      <c r="A39" s="427"/>
      <c r="B39" s="329"/>
      <c r="C39" s="428"/>
      <c r="D39" s="429"/>
      <c r="E39" s="429"/>
      <c r="F39" s="429"/>
      <c r="I39" s="431"/>
    </row>
    <row r="40" spans="1:9" s="430" customFormat="1" ht="15.75" x14ac:dyDescent="0.25">
      <c r="A40" s="427"/>
      <c r="B40" s="329"/>
      <c r="C40" s="428"/>
      <c r="D40" s="429"/>
      <c r="E40" s="429"/>
      <c r="F40" s="429"/>
      <c r="I40" s="431"/>
    </row>
    <row r="41" spans="1:9" s="430" customFormat="1" ht="15.75" x14ac:dyDescent="0.25">
      <c r="A41" s="427"/>
      <c r="B41" s="329"/>
      <c r="C41" s="428"/>
      <c r="D41" s="429"/>
      <c r="E41" s="429"/>
      <c r="F41" s="429"/>
      <c r="I41" s="431"/>
    </row>
    <row r="42" spans="1:9" s="424" customFormat="1" ht="21.75" customHeight="1" x14ac:dyDescent="0.25">
      <c r="A42" s="432"/>
      <c r="B42" s="329"/>
      <c r="D42" s="433"/>
      <c r="E42" s="433"/>
    </row>
    <row r="43" spans="1:9" s="424" customFormat="1" ht="15.75" x14ac:dyDescent="0.25">
      <c r="A43" s="432"/>
      <c r="B43" s="329"/>
      <c r="D43" s="433"/>
      <c r="E43" s="433"/>
    </row>
    <row r="44" spans="1:9" s="424" customFormat="1" ht="43.5" customHeight="1" x14ac:dyDescent="0.25">
      <c r="A44" s="432"/>
      <c r="B44" s="434"/>
      <c r="D44" s="433"/>
      <c r="E44" s="433"/>
    </row>
  </sheetData>
  <mergeCells count="17">
    <mergeCell ref="B34:F34"/>
    <mergeCell ref="B35:F35"/>
    <mergeCell ref="B36:F36"/>
    <mergeCell ref="B37:F37"/>
    <mergeCell ref="B28:F28"/>
    <mergeCell ref="B29:F29"/>
    <mergeCell ref="B30:F30"/>
    <mergeCell ref="B31:F31"/>
    <mergeCell ref="B32:F32"/>
    <mergeCell ref="B33:F33"/>
    <mergeCell ref="A7:F7"/>
    <mergeCell ref="A8:F8"/>
    <mergeCell ref="A9:F9"/>
    <mergeCell ref="A11:A12"/>
    <mergeCell ref="B11:B12"/>
    <mergeCell ref="C11:E11"/>
    <mergeCell ref="F11:F12"/>
  </mergeCells>
  <pageMargins left="0.70866141732283472" right="0.70866141732283472" top="0.74803149606299213" bottom="0.74803149606299213" header="0.31496062992125984" footer="0.31496062992125984"/>
  <pageSetup paperSize="9" scale="41"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V142"/>
  <sheetViews>
    <sheetView view="pageBreakPreview" zoomScale="55" zoomScaleNormal="60" zoomScaleSheetLayoutView="55" workbookViewId="0">
      <selection activeCell="O22" sqref="O22"/>
    </sheetView>
  </sheetViews>
  <sheetFormatPr defaultColWidth="7.42578125" defaultRowHeight="20.25" outlineLevelRow="1" x14ac:dyDescent="0.25"/>
  <cols>
    <col min="1" max="1" width="8.7109375" style="338" customWidth="1"/>
    <col min="2" max="2" width="15.42578125" style="339" customWidth="1"/>
    <col min="3" max="3" width="85.7109375" style="9" customWidth="1"/>
    <col min="4" max="4" width="11.140625" style="9" customWidth="1"/>
    <col min="5" max="5" width="12.42578125" style="159" customWidth="1"/>
    <col min="6" max="6" width="10" style="45" customWidth="1"/>
    <col min="7" max="7" width="17.5703125" style="45" customWidth="1"/>
    <col min="8" max="12" width="21.7109375" style="9" customWidth="1"/>
    <col min="13" max="13" width="21.7109375" style="161" customWidth="1"/>
    <col min="14" max="14" width="56" style="9" customWidth="1"/>
    <col min="15" max="15" width="20.28515625" style="126" customWidth="1"/>
    <col min="16" max="16" width="35.140625" style="126" customWidth="1"/>
    <col min="17" max="17" width="12" style="9" customWidth="1"/>
    <col min="18" max="18" width="15" style="9" customWidth="1"/>
    <col min="19" max="218" width="7.42578125" style="9"/>
    <col min="219" max="219" width="7.42578125" style="9" customWidth="1"/>
    <col min="220" max="220" width="13" style="9" customWidth="1"/>
    <col min="221" max="221" width="52.7109375" style="9" customWidth="1"/>
    <col min="222" max="222" width="7.28515625" style="9" customWidth="1"/>
    <col min="223" max="223" width="10" style="9" customWidth="1"/>
    <col min="224" max="228" width="11.85546875" style="9" customWidth="1"/>
    <col min="229" max="229" width="10.7109375" style="9" customWidth="1"/>
    <col min="230" max="230" width="21" style="9" customWidth="1"/>
    <col min="231" max="474" width="7.42578125" style="9"/>
    <col min="475" max="475" width="7.42578125" style="9" customWidth="1"/>
    <col min="476" max="476" width="13" style="9" customWidth="1"/>
    <col min="477" max="477" width="52.7109375" style="9" customWidth="1"/>
    <col min="478" max="478" width="7.28515625" style="9" customWidth="1"/>
    <col min="479" max="479" width="10" style="9" customWidth="1"/>
    <col min="480" max="484" width="11.85546875" style="9" customWidth="1"/>
    <col min="485" max="485" width="10.7109375" style="9" customWidth="1"/>
    <col min="486" max="486" width="21" style="9" customWidth="1"/>
    <col min="487" max="730" width="7.42578125" style="9"/>
    <col min="731" max="731" width="7.42578125" style="9" customWidth="1"/>
    <col min="732" max="732" width="13" style="9" customWidth="1"/>
    <col min="733" max="733" width="52.7109375" style="9" customWidth="1"/>
    <col min="734" max="734" width="7.28515625" style="9" customWidth="1"/>
    <col min="735" max="735" width="10" style="9" customWidth="1"/>
    <col min="736" max="740" width="11.85546875" style="9" customWidth="1"/>
    <col min="741" max="741" width="10.7109375" style="9" customWidth="1"/>
    <col min="742" max="742" width="21" style="9" customWidth="1"/>
    <col min="743" max="986" width="7.42578125" style="9"/>
    <col min="987" max="987" width="7.42578125" style="9" customWidth="1"/>
    <col min="988" max="988" width="13" style="9" customWidth="1"/>
    <col min="989" max="989" width="52.7109375" style="9" customWidth="1"/>
    <col min="990" max="990" width="7.28515625" style="9" customWidth="1"/>
    <col min="991" max="991" width="10" style="9" customWidth="1"/>
    <col min="992" max="996" width="11.85546875" style="9" customWidth="1"/>
    <col min="997" max="997" width="10.7109375" style="9" customWidth="1"/>
    <col min="998" max="998" width="21" style="9" customWidth="1"/>
    <col min="999" max="1242" width="7.42578125" style="9"/>
    <col min="1243" max="1243" width="7.42578125" style="9" customWidth="1"/>
    <col min="1244" max="1244" width="13" style="9" customWidth="1"/>
    <col min="1245" max="1245" width="52.7109375" style="9" customWidth="1"/>
    <col min="1246" max="1246" width="7.28515625" style="9" customWidth="1"/>
    <col min="1247" max="1247" width="10" style="9" customWidth="1"/>
    <col min="1248" max="1252" width="11.85546875" style="9" customWidth="1"/>
    <col min="1253" max="1253" width="10.7109375" style="9" customWidth="1"/>
    <col min="1254" max="1254" width="21" style="9" customWidth="1"/>
    <col min="1255" max="1498" width="7.42578125" style="9"/>
    <col min="1499" max="1499" width="7.42578125" style="9" customWidth="1"/>
    <col min="1500" max="1500" width="13" style="9" customWidth="1"/>
    <col min="1501" max="1501" width="52.7109375" style="9" customWidth="1"/>
    <col min="1502" max="1502" width="7.28515625" style="9" customWidth="1"/>
    <col min="1503" max="1503" width="10" style="9" customWidth="1"/>
    <col min="1504" max="1508" width="11.85546875" style="9" customWidth="1"/>
    <col min="1509" max="1509" width="10.7109375" style="9" customWidth="1"/>
    <col min="1510" max="1510" width="21" style="9" customWidth="1"/>
    <col min="1511" max="1754" width="7.42578125" style="9"/>
    <col min="1755" max="1755" width="7.42578125" style="9" customWidth="1"/>
    <col min="1756" max="1756" width="13" style="9" customWidth="1"/>
    <col min="1757" max="1757" width="52.7109375" style="9" customWidth="1"/>
    <col min="1758" max="1758" width="7.28515625" style="9" customWidth="1"/>
    <col min="1759" max="1759" width="10" style="9" customWidth="1"/>
    <col min="1760" max="1764" width="11.85546875" style="9" customWidth="1"/>
    <col min="1765" max="1765" width="10.7109375" style="9" customWidth="1"/>
    <col min="1766" max="1766" width="21" style="9" customWidth="1"/>
    <col min="1767" max="2010" width="7.42578125" style="9"/>
    <col min="2011" max="2011" width="7.42578125" style="9" customWidth="1"/>
    <col min="2012" max="2012" width="13" style="9" customWidth="1"/>
    <col min="2013" max="2013" width="52.7109375" style="9" customWidth="1"/>
    <col min="2014" max="2014" width="7.28515625" style="9" customWidth="1"/>
    <col min="2015" max="2015" width="10" style="9" customWidth="1"/>
    <col min="2016" max="2020" width="11.85546875" style="9" customWidth="1"/>
    <col min="2021" max="2021" width="10.7109375" style="9" customWidth="1"/>
    <col min="2022" max="2022" width="21" style="9" customWidth="1"/>
    <col min="2023" max="2266" width="7.42578125" style="9"/>
    <col min="2267" max="2267" width="7.42578125" style="9" customWidth="1"/>
    <col min="2268" max="2268" width="13" style="9" customWidth="1"/>
    <col min="2269" max="2269" width="52.7109375" style="9" customWidth="1"/>
    <col min="2270" max="2270" width="7.28515625" style="9" customWidth="1"/>
    <col min="2271" max="2271" width="10" style="9" customWidth="1"/>
    <col min="2272" max="2276" width="11.85546875" style="9" customWidth="1"/>
    <col min="2277" max="2277" width="10.7109375" style="9" customWidth="1"/>
    <col min="2278" max="2278" width="21" style="9" customWidth="1"/>
    <col min="2279" max="2522" width="7.42578125" style="9"/>
    <col min="2523" max="2523" width="7.42578125" style="9" customWidth="1"/>
    <col min="2524" max="2524" width="13" style="9" customWidth="1"/>
    <col min="2525" max="2525" width="52.7109375" style="9" customWidth="1"/>
    <col min="2526" max="2526" width="7.28515625" style="9" customWidth="1"/>
    <col min="2527" max="2527" width="10" style="9" customWidth="1"/>
    <col min="2528" max="2532" width="11.85546875" style="9" customWidth="1"/>
    <col min="2533" max="2533" width="10.7109375" style="9" customWidth="1"/>
    <col min="2534" max="2534" width="21" style="9" customWidth="1"/>
    <col min="2535" max="2778" width="7.42578125" style="9"/>
    <col min="2779" max="2779" width="7.42578125" style="9" customWidth="1"/>
    <col min="2780" max="2780" width="13" style="9" customWidth="1"/>
    <col min="2781" max="2781" width="52.7109375" style="9" customWidth="1"/>
    <col min="2782" max="2782" width="7.28515625" style="9" customWidth="1"/>
    <col min="2783" max="2783" width="10" style="9" customWidth="1"/>
    <col min="2784" max="2788" width="11.85546875" style="9" customWidth="1"/>
    <col min="2789" max="2789" width="10.7109375" style="9" customWidth="1"/>
    <col min="2790" max="2790" width="21" style="9" customWidth="1"/>
    <col min="2791" max="3034" width="7.42578125" style="9"/>
    <col min="3035" max="3035" width="7.42578125" style="9" customWidth="1"/>
    <col min="3036" max="3036" width="13" style="9" customWidth="1"/>
    <col min="3037" max="3037" width="52.7109375" style="9" customWidth="1"/>
    <col min="3038" max="3038" width="7.28515625" style="9" customWidth="1"/>
    <col min="3039" max="3039" width="10" style="9" customWidth="1"/>
    <col min="3040" max="3044" width="11.85546875" style="9" customWidth="1"/>
    <col min="3045" max="3045" width="10.7109375" style="9" customWidth="1"/>
    <col min="3046" max="3046" width="21" style="9" customWidth="1"/>
    <col min="3047" max="3290" width="7.42578125" style="9"/>
    <col min="3291" max="3291" width="7.42578125" style="9" customWidth="1"/>
    <col min="3292" max="3292" width="13" style="9" customWidth="1"/>
    <col min="3293" max="3293" width="52.7109375" style="9" customWidth="1"/>
    <col min="3294" max="3294" width="7.28515625" style="9" customWidth="1"/>
    <col min="3295" max="3295" width="10" style="9" customWidth="1"/>
    <col min="3296" max="3300" width="11.85546875" style="9" customWidth="1"/>
    <col min="3301" max="3301" width="10.7109375" style="9" customWidth="1"/>
    <col min="3302" max="3302" width="21" style="9" customWidth="1"/>
    <col min="3303" max="3546" width="7.42578125" style="9"/>
    <col min="3547" max="3547" width="7.42578125" style="9" customWidth="1"/>
    <col min="3548" max="3548" width="13" style="9" customWidth="1"/>
    <col min="3549" max="3549" width="52.7109375" style="9" customWidth="1"/>
    <col min="3550" max="3550" width="7.28515625" style="9" customWidth="1"/>
    <col min="3551" max="3551" width="10" style="9" customWidth="1"/>
    <col min="3552" max="3556" width="11.85546875" style="9" customWidth="1"/>
    <col min="3557" max="3557" width="10.7109375" style="9" customWidth="1"/>
    <col min="3558" max="3558" width="21" style="9" customWidth="1"/>
    <col min="3559" max="3802" width="7.42578125" style="9"/>
    <col min="3803" max="3803" width="7.42578125" style="9" customWidth="1"/>
    <col min="3804" max="3804" width="13" style="9" customWidth="1"/>
    <col min="3805" max="3805" width="52.7109375" style="9" customWidth="1"/>
    <col min="3806" max="3806" width="7.28515625" style="9" customWidth="1"/>
    <col min="3807" max="3807" width="10" style="9" customWidth="1"/>
    <col min="3808" max="3812" width="11.85546875" style="9" customWidth="1"/>
    <col min="3813" max="3813" width="10.7109375" style="9" customWidth="1"/>
    <col min="3814" max="3814" width="21" style="9" customWidth="1"/>
    <col min="3815" max="4058" width="7.42578125" style="9"/>
    <col min="4059" max="4059" width="7.42578125" style="9" customWidth="1"/>
    <col min="4060" max="4060" width="13" style="9" customWidth="1"/>
    <col min="4061" max="4061" width="52.7109375" style="9" customWidth="1"/>
    <col min="4062" max="4062" width="7.28515625" style="9" customWidth="1"/>
    <col min="4063" max="4063" width="10" style="9" customWidth="1"/>
    <col min="4064" max="4068" width="11.85546875" style="9" customWidth="1"/>
    <col min="4069" max="4069" width="10.7109375" style="9" customWidth="1"/>
    <col min="4070" max="4070" width="21" style="9" customWidth="1"/>
    <col min="4071" max="4314" width="7.42578125" style="9"/>
    <col min="4315" max="4315" width="7.42578125" style="9" customWidth="1"/>
    <col min="4316" max="4316" width="13" style="9" customWidth="1"/>
    <col min="4317" max="4317" width="52.7109375" style="9" customWidth="1"/>
    <col min="4318" max="4318" width="7.28515625" style="9" customWidth="1"/>
    <col min="4319" max="4319" width="10" style="9" customWidth="1"/>
    <col min="4320" max="4324" width="11.85546875" style="9" customWidth="1"/>
    <col min="4325" max="4325" width="10.7109375" style="9" customWidth="1"/>
    <col min="4326" max="4326" width="21" style="9" customWidth="1"/>
    <col min="4327" max="4570" width="7.42578125" style="9"/>
    <col min="4571" max="4571" width="7.42578125" style="9" customWidth="1"/>
    <col min="4572" max="4572" width="13" style="9" customWidth="1"/>
    <col min="4573" max="4573" width="52.7109375" style="9" customWidth="1"/>
    <col min="4574" max="4574" width="7.28515625" style="9" customWidth="1"/>
    <col min="4575" max="4575" width="10" style="9" customWidth="1"/>
    <col min="4576" max="4580" width="11.85546875" style="9" customWidth="1"/>
    <col min="4581" max="4581" width="10.7109375" style="9" customWidth="1"/>
    <col min="4582" max="4582" width="21" style="9" customWidth="1"/>
    <col min="4583" max="4826" width="7.42578125" style="9"/>
    <col min="4827" max="4827" width="7.42578125" style="9" customWidth="1"/>
    <col min="4828" max="4828" width="13" style="9" customWidth="1"/>
    <col min="4829" max="4829" width="52.7109375" style="9" customWidth="1"/>
    <col min="4830" max="4830" width="7.28515625" style="9" customWidth="1"/>
    <col min="4831" max="4831" width="10" style="9" customWidth="1"/>
    <col min="4832" max="4836" width="11.85546875" style="9" customWidth="1"/>
    <col min="4837" max="4837" width="10.7109375" style="9" customWidth="1"/>
    <col min="4838" max="4838" width="21" style="9" customWidth="1"/>
    <col min="4839" max="5082" width="7.42578125" style="9"/>
    <col min="5083" max="5083" width="7.42578125" style="9" customWidth="1"/>
    <col min="5084" max="5084" width="13" style="9" customWidth="1"/>
    <col min="5085" max="5085" width="52.7109375" style="9" customWidth="1"/>
    <col min="5086" max="5086" width="7.28515625" style="9" customWidth="1"/>
    <col min="5087" max="5087" width="10" style="9" customWidth="1"/>
    <col min="5088" max="5092" width="11.85546875" style="9" customWidth="1"/>
    <col min="5093" max="5093" width="10.7109375" style="9" customWidth="1"/>
    <col min="5094" max="5094" width="21" style="9" customWidth="1"/>
    <col min="5095" max="5338" width="7.42578125" style="9"/>
    <col min="5339" max="5339" width="7.42578125" style="9" customWidth="1"/>
    <col min="5340" max="5340" width="13" style="9" customWidth="1"/>
    <col min="5341" max="5341" width="52.7109375" style="9" customWidth="1"/>
    <col min="5342" max="5342" width="7.28515625" style="9" customWidth="1"/>
    <col min="5343" max="5343" width="10" style="9" customWidth="1"/>
    <col min="5344" max="5348" width="11.85546875" style="9" customWidth="1"/>
    <col min="5349" max="5349" width="10.7109375" style="9" customWidth="1"/>
    <col min="5350" max="5350" width="21" style="9" customWidth="1"/>
    <col min="5351" max="5594" width="7.42578125" style="9"/>
    <col min="5595" max="5595" width="7.42578125" style="9" customWidth="1"/>
    <col min="5596" max="5596" width="13" style="9" customWidth="1"/>
    <col min="5597" max="5597" width="52.7109375" style="9" customWidth="1"/>
    <col min="5598" max="5598" width="7.28515625" style="9" customWidth="1"/>
    <col min="5599" max="5599" width="10" style="9" customWidth="1"/>
    <col min="5600" max="5604" width="11.85546875" style="9" customWidth="1"/>
    <col min="5605" max="5605" width="10.7109375" style="9" customWidth="1"/>
    <col min="5606" max="5606" width="21" style="9" customWidth="1"/>
    <col min="5607" max="5850" width="7.42578125" style="9"/>
    <col min="5851" max="5851" width="7.42578125" style="9" customWidth="1"/>
    <col min="5852" max="5852" width="13" style="9" customWidth="1"/>
    <col min="5853" max="5853" width="52.7109375" style="9" customWidth="1"/>
    <col min="5854" max="5854" width="7.28515625" style="9" customWidth="1"/>
    <col min="5855" max="5855" width="10" style="9" customWidth="1"/>
    <col min="5856" max="5860" width="11.85546875" style="9" customWidth="1"/>
    <col min="5861" max="5861" width="10.7109375" style="9" customWidth="1"/>
    <col min="5862" max="5862" width="21" style="9" customWidth="1"/>
    <col min="5863" max="6106" width="7.42578125" style="9"/>
    <col min="6107" max="6107" width="7.42578125" style="9" customWidth="1"/>
    <col min="6108" max="6108" width="13" style="9" customWidth="1"/>
    <col min="6109" max="6109" width="52.7109375" style="9" customWidth="1"/>
    <col min="6110" max="6110" width="7.28515625" style="9" customWidth="1"/>
    <col min="6111" max="6111" width="10" style="9" customWidth="1"/>
    <col min="6112" max="6116" width="11.85546875" style="9" customWidth="1"/>
    <col min="6117" max="6117" width="10.7109375" style="9" customWidth="1"/>
    <col min="6118" max="6118" width="21" style="9" customWidth="1"/>
    <col min="6119" max="6362" width="7.42578125" style="9"/>
    <col min="6363" max="6363" width="7.42578125" style="9" customWidth="1"/>
    <col min="6364" max="6364" width="13" style="9" customWidth="1"/>
    <col min="6365" max="6365" width="52.7109375" style="9" customWidth="1"/>
    <col min="6366" max="6366" width="7.28515625" style="9" customWidth="1"/>
    <col min="6367" max="6367" width="10" style="9" customWidth="1"/>
    <col min="6368" max="6372" width="11.85546875" style="9" customWidth="1"/>
    <col min="6373" max="6373" width="10.7109375" style="9" customWidth="1"/>
    <col min="6374" max="6374" width="21" style="9" customWidth="1"/>
    <col min="6375" max="6618" width="7.42578125" style="9"/>
    <col min="6619" max="6619" width="7.42578125" style="9" customWidth="1"/>
    <col min="6620" max="6620" width="13" style="9" customWidth="1"/>
    <col min="6621" max="6621" width="52.7109375" style="9" customWidth="1"/>
    <col min="6622" max="6622" width="7.28515625" style="9" customWidth="1"/>
    <col min="6623" max="6623" width="10" style="9" customWidth="1"/>
    <col min="6624" max="6628" width="11.85546875" style="9" customWidth="1"/>
    <col min="6629" max="6629" width="10.7109375" style="9" customWidth="1"/>
    <col min="6630" max="6630" width="21" style="9" customWidth="1"/>
    <col min="6631" max="6874" width="7.42578125" style="9"/>
    <col min="6875" max="6875" width="7.42578125" style="9" customWidth="1"/>
    <col min="6876" max="6876" width="13" style="9" customWidth="1"/>
    <col min="6877" max="6877" width="52.7109375" style="9" customWidth="1"/>
    <col min="6878" max="6878" width="7.28515625" style="9" customWidth="1"/>
    <col min="6879" max="6879" width="10" style="9" customWidth="1"/>
    <col min="6880" max="6884" width="11.85546875" style="9" customWidth="1"/>
    <col min="6885" max="6885" width="10.7109375" style="9" customWidth="1"/>
    <col min="6886" max="6886" width="21" style="9" customWidth="1"/>
    <col min="6887" max="7130" width="7.42578125" style="9"/>
    <col min="7131" max="7131" width="7.42578125" style="9" customWidth="1"/>
    <col min="7132" max="7132" width="13" style="9" customWidth="1"/>
    <col min="7133" max="7133" width="52.7109375" style="9" customWidth="1"/>
    <col min="7134" max="7134" width="7.28515625" style="9" customWidth="1"/>
    <col min="7135" max="7135" width="10" style="9" customWidth="1"/>
    <col min="7136" max="7140" width="11.85546875" style="9" customWidth="1"/>
    <col min="7141" max="7141" width="10.7109375" style="9" customWidth="1"/>
    <col min="7142" max="7142" width="21" style="9" customWidth="1"/>
    <col min="7143" max="7386" width="7.42578125" style="9"/>
    <col min="7387" max="7387" width="7.42578125" style="9" customWidth="1"/>
    <col min="7388" max="7388" width="13" style="9" customWidth="1"/>
    <col min="7389" max="7389" width="52.7109375" style="9" customWidth="1"/>
    <col min="7390" max="7390" width="7.28515625" style="9" customWidth="1"/>
    <col min="7391" max="7391" width="10" style="9" customWidth="1"/>
    <col min="7392" max="7396" width="11.85546875" style="9" customWidth="1"/>
    <col min="7397" max="7397" width="10.7109375" style="9" customWidth="1"/>
    <col min="7398" max="7398" width="21" style="9" customWidth="1"/>
    <col min="7399" max="7642" width="7.42578125" style="9"/>
    <col min="7643" max="7643" width="7.42578125" style="9" customWidth="1"/>
    <col min="7644" max="7644" width="13" style="9" customWidth="1"/>
    <col min="7645" max="7645" width="52.7109375" style="9" customWidth="1"/>
    <col min="7646" max="7646" width="7.28515625" style="9" customWidth="1"/>
    <col min="7647" max="7647" width="10" style="9" customWidth="1"/>
    <col min="7648" max="7652" width="11.85546875" style="9" customWidth="1"/>
    <col min="7653" max="7653" width="10.7109375" style="9" customWidth="1"/>
    <col min="7654" max="7654" width="21" style="9" customWidth="1"/>
    <col min="7655" max="7898" width="7.42578125" style="9"/>
    <col min="7899" max="7899" width="7.42578125" style="9" customWidth="1"/>
    <col min="7900" max="7900" width="13" style="9" customWidth="1"/>
    <col min="7901" max="7901" width="52.7109375" style="9" customWidth="1"/>
    <col min="7902" max="7902" width="7.28515625" style="9" customWidth="1"/>
    <col min="7903" max="7903" width="10" style="9" customWidth="1"/>
    <col min="7904" max="7908" width="11.85546875" style="9" customWidth="1"/>
    <col min="7909" max="7909" width="10.7109375" style="9" customWidth="1"/>
    <col min="7910" max="7910" width="21" style="9" customWidth="1"/>
    <col min="7911" max="8154" width="7.42578125" style="9"/>
    <col min="8155" max="8155" width="7.42578125" style="9" customWidth="1"/>
    <col min="8156" max="8156" width="13" style="9" customWidth="1"/>
    <col min="8157" max="8157" width="52.7109375" style="9" customWidth="1"/>
    <col min="8158" max="8158" width="7.28515625" style="9" customWidth="1"/>
    <col min="8159" max="8159" width="10" style="9" customWidth="1"/>
    <col min="8160" max="8164" width="11.85546875" style="9" customWidth="1"/>
    <col min="8165" max="8165" width="10.7109375" style="9" customWidth="1"/>
    <col min="8166" max="8166" width="21" style="9" customWidth="1"/>
    <col min="8167" max="8410" width="7.42578125" style="9"/>
    <col min="8411" max="8411" width="7.42578125" style="9" customWidth="1"/>
    <col min="8412" max="8412" width="13" style="9" customWidth="1"/>
    <col min="8413" max="8413" width="52.7109375" style="9" customWidth="1"/>
    <col min="8414" max="8414" width="7.28515625" style="9" customWidth="1"/>
    <col min="8415" max="8415" width="10" style="9" customWidth="1"/>
    <col min="8416" max="8420" width="11.85546875" style="9" customWidth="1"/>
    <col min="8421" max="8421" width="10.7109375" style="9" customWidth="1"/>
    <col min="8422" max="8422" width="21" style="9" customWidth="1"/>
    <col min="8423" max="8666" width="7.42578125" style="9"/>
    <col min="8667" max="8667" width="7.42578125" style="9" customWidth="1"/>
    <col min="8668" max="8668" width="13" style="9" customWidth="1"/>
    <col min="8669" max="8669" width="52.7109375" style="9" customWidth="1"/>
    <col min="8670" max="8670" width="7.28515625" style="9" customWidth="1"/>
    <col min="8671" max="8671" width="10" style="9" customWidth="1"/>
    <col min="8672" max="8676" width="11.85546875" style="9" customWidth="1"/>
    <col min="8677" max="8677" width="10.7109375" style="9" customWidth="1"/>
    <col min="8678" max="8678" width="21" style="9" customWidth="1"/>
    <col min="8679" max="8922" width="7.42578125" style="9"/>
    <col min="8923" max="8923" width="7.42578125" style="9" customWidth="1"/>
    <col min="8924" max="8924" width="13" style="9" customWidth="1"/>
    <col min="8925" max="8925" width="52.7109375" style="9" customWidth="1"/>
    <col min="8926" max="8926" width="7.28515625" style="9" customWidth="1"/>
    <col min="8927" max="8927" width="10" style="9" customWidth="1"/>
    <col min="8928" max="8932" width="11.85546875" style="9" customWidth="1"/>
    <col min="8933" max="8933" width="10.7109375" style="9" customWidth="1"/>
    <col min="8934" max="8934" width="21" style="9" customWidth="1"/>
    <col min="8935" max="9178" width="7.42578125" style="9"/>
    <col min="9179" max="9179" width="7.42578125" style="9" customWidth="1"/>
    <col min="9180" max="9180" width="13" style="9" customWidth="1"/>
    <col min="9181" max="9181" width="52.7109375" style="9" customWidth="1"/>
    <col min="9182" max="9182" width="7.28515625" style="9" customWidth="1"/>
    <col min="9183" max="9183" width="10" style="9" customWidth="1"/>
    <col min="9184" max="9188" width="11.85546875" style="9" customWidth="1"/>
    <col min="9189" max="9189" width="10.7109375" style="9" customWidth="1"/>
    <col min="9190" max="9190" width="21" style="9" customWidth="1"/>
    <col min="9191" max="9434" width="7.42578125" style="9"/>
    <col min="9435" max="9435" width="7.42578125" style="9" customWidth="1"/>
    <col min="9436" max="9436" width="13" style="9" customWidth="1"/>
    <col min="9437" max="9437" width="52.7109375" style="9" customWidth="1"/>
    <col min="9438" max="9438" width="7.28515625" style="9" customWidth="1"/>
    <col min="9439" max="9439" width="10" style="9" customWidth="1"/>
    <col min="9440" max="9444" width="11.85546875" style="9" customWidth="1"/>
    <col min="9445" max="9445" width="10.7109375" style="9" customWidth="1"/>
    <col min="9446" max="9446" width="21" style="9" customWidth="1"/>
    <col min="9447" max="9690" width="7.42578125" style="9"/>
    <col min="9691" max="9691" width="7.42578125" style="9" customWidth="1"/>
    <col min="9692" max="9692" width="13" style="9" customWidth="1"/>
    <col min="9693" max="9693" width="52.7109375" style="9" customWidth="1"/>
    <col min="9694" max="9694" width="7.28515625" style="9" customWidth="1"/>
    <col min="9695" max="9695" width="10" style="9" customWidth="1"/>
    <col min="9696" max="9700" width="11.85546875" style="9" customWidth="1"/>
    <col min="9701" max="9701" width="10.7109375" style="9" customWidth="1"/>
    <col min="9702" max="9702" width="21" style="9" customWidth="1"/>
    <col min="9703" max="9946" width="7.42578125" style="9"/>
    <col min="9947" max="9947" width="7.42578125" style="9" customWidth="1"/>
    <col min="9948" max="9948" width="13" style="9" customWidth="1"/>
    <col min="9949" max="9949" width="52.7109375" style="9" customWidth="1"/>
    <col min="9950" max="9950" width="7.28515625" style="9" customWidth="1"/>
    <col min="9951" max="9951" width="10" style="9" customWidth="1"/>
    <col min="9952" max="9956" width="11.85546875" style="9" customWidth="1"/>
    <col min="9957" max="9957" width="10.7109375" style="9" customWidth="1"/>
    <col min="9958" max="9958" width="21" style="9" customWidth="1"/>
    <col min="9959" max="10202" width="7.42578125" style="9"/>
    <col min="10203" max="10203" width="7.42578125" style="9" customWidth="1"/>
    <col min="10204" max="10204" width="13" style="9" customWidth="1"/>
    <col min="10205" max="10205" width="52.7109375" style="9" customWidth="1"/>
    <col min="10206" max="10206" width="7.28515625" style="9" customWidth="1"/>
    <col min="10207" max="10207" width="10" style="9" customWidth="1"/>
    <col min="10208" max="10212" width="11.85546875" style="9" customWidth="1"/>
    <col min="10213" max="10213" width="10.7109375" style="9" customWidth="1"/>
    <col min="10214" max="10214" width="21" style="9" customWidth="1"/>
    <col min="10215" max="10458" width="7.42578125" style="9"/>
    <col min="10459" max="10459" width="7.42578125" style="9" customWidth="1"/>
    <col min="10460" max="10460" width="13" style="9" customWidth="1"/>
    <col min="10461" max="10461" width="52.7109375" style="9" customWidth="1"/>
    <col min="10462" max="10462" width="7.28515625" style="9" customWidth="1"/>
    <col min="10463" max="10463" width="10" style="9" customWidth="1"/>
    <col min="10464" max="10468" width="11.85546875" style="9" customWidth="1"/>
    <col min="10469" max="10469" width="10.7109375" style="9" customWidth="1"/>
    <col min="10470" max="10470" width="21" style="9" customWidth="1"/>
    <col min="10471" max="10714" width="7.42578125" style="9"/>
    <col min="10715" max="10715" width="7.42578125" style="9" customWidth="1"/>
    <col min="10716" max="10716" width="13" style="9" customWidth="1"/>
    <col min="10717" max="10717" width="52.7109375" style="9" customWidth="1"/>
    <col min="10718" max="10718" width="7.28515625" style="9" customWidth="1"/>
    <col min="10719" max="10719" width="10" style="9" customWidth="1"/>
    <col min="10720" max="10724" width="11.85546875" style="9" customWidth="1"/>
    <col min="10725" max="10725" width="10.7109375" style="9" customWidth="1"/>
    <col min="10726" max="10726" width="21" style="9" customWidth="1"/>
    <col min="10727" max="10970" width="7.42578125" style="9"/>
    <col min="10971" max="10971" width="7.42578125" style="9" customWidth="1"/>
    <col min="10972" max="10972" width="13" style="9" customWidth="1"/>
    <col min="10973" max="10973" width="52.7109375" style="9" customWidth="1"/>
    <col min="10974" max="10974" width="7.28515625" style="9" customWidth="1"/>
    <col min="10975" max="10975" width="10" style="9" customWidth="1"/>
    <col min="10976" max="10980" width="11.85546875" style="9" customWidth="1"/>
    <col min="10981" max="10981" width="10.7109375" style="9" customWidth="1"/>
    <col min="10982" max="10982" width="21" style="9" customWidth="1"/>
    <col min="10983" max="11226" width="7.42578125" style="9"/>
    <col min="11227" max="11227" width="7.42578125" style="9" customWidth="1"/>
    <col min="11228" max="11228" width="13" style="9" customWidth="1"/>
    <col min="11229" max="11229" width="52.7109375" style="9" customWidth="1"/>
    <col min="11230" max="11230" width="7.28515625" style="9" customWidth="1"/>
    <col min="11231" max="11231" width="10" style="9" customWidth="1"/>
    <col min="11232" max="11236" width="11.85546875" style="9" customWidth="1"/>
    <col min="11237" max="11237" width="10.7109375" style="9" customWidth="1"/>
    <col min="11238" max="11238" width="21" style="9" customWidth="1"/>
    <col min="11239" max="11482" width="7.42578125" style="9"/>
    <col min="11483" max="11483" width="7.42578125" style="9" customWidth="1"/>
    <col min="11484" max="11484" width="13" style="9" customWidth="1"/>
    <col min="11485" max="11485" width="52.7109375" style="9" customWidth="1"/>
    <col min="11486" max="11486" width="7.28515625" style="9" customWidth="1"/>
    <col min="11487" max="11487" width="10" style="9" customWidth="1"/>
    <col min="11488" max="11492" width="11.85546875" style="9" customWidth="1"/>
    <col min="11493" max="11493" width="10.7109375" style="9" customWidth="1"/>
    <col min="11494" max="11494" width="21" style="9" customWidth="1"/>
    <col min="11495" max="11738" width="7.42578125" style="9"/>
    <col min="11739" max="11739" width="7.42578125" style="9" customWidth="1"/>
    <col min="11740" max="11740" width="13" style="9" customWidth="1"/>
    <col min="11741" max="11741" width="52.7109375" style="9" customWidth="1"/>
    <col min="11742" max="11742" width="7.28515625" style="9" customWidth="1"/>
    <col min="11743" max="11743" width="10" style="9" customWidth="1"/>
    <col min="11744" max="11748" width="11.85546875" style="9" customWidth="1"/>
    <col min="11749" max="11749" width="10.7109375" style="9" customWidth="1"/>
    <col min="11750" max="11750" width="21" style="9" customWidth="1"/>
    <col min="11751" max="11994" width="7.42578125" style="9"/>
    <col min="11995" max="11995" width="7.42578125" style="9" customWidth="1"/>
    <col min="11996" max="11996" width="13" style="9" customWidth="1"/>
    <col min="11997" max="11997" width="52.7109375" style="9" customWidth="1"/>
    <col min="11998" max="11998" width="7.28515625" style="9" customWidth="1"/>
    <col min="11999" max="11999" width="10" style="9" customWidth="1"/>
    <col min="12000" max="12004" width="11.85546875" style="9" customWidth="1"/>
    <col min="12005" max="12005" width="10.7109375" style="9" customWidth="1"/>
    <col min="12006" max="12006" width="21" style="9" customWidth="1"/>
    <col min="12007" max="12250" width="7.42578125" style="9"/>
    <col min="12251" max="12251" width="7.42578125" style="9" customWidth="1"/>
    <col min="12252" max="12252" width="13" style="9" customWidth="1"/>
    <col min="12253" max="12253" width="52.7109375" style="9" customWidth="1"/>
    <col min="12254" max="12254" width="7.28515625" style="9" customWidth="1"/>
    <col min="12255" max="12255" width="10" style="9" customWidth="1"/>
    <col min="12256" max="12260" width="11.85546875" style="9" customWidth="1"/>
    <col min="12261" max="12261" width="10.7109375" style="9" customWidth="1"/>
    <col min="12262" max="12262" width="21" style="9" customWidth="1"/>
    <col min="12263" max="12506" width="7.42578125" style="9"/>
    <col min="12507" max="12507" width="7.42578125" style="9" customWidth="1"/>
    <col min="12508" max="12508" width="13" style="9" customWidth="1"/>
    <col min="12509" max="12509" width="52.7109375" style="9" customWidth="1"/>
    <col min="12510" max="12510" width="7.28515625" style="9" customWidth="1"/>
    <col min="12511" max="12511" width="10" style="9" customWidth="1"/>
    <col min="12512" max="12516" width="11.85546875" style="9" customWidth="1"/>
    <col min="12517" max="12517" width="10.7109375" style="9" customWidth="1"/>
    <col min="12518" max="12518" width="21" style="9" customWidth="1"/>
    <col min="12519" max="12762" width="7.42578125" style="9"/>
    <col min="12763" max="12763" width="7.42578125" style="9" customWidth="1"/>
    <col min="12764" max="12764" width="13" style="9" customWidth="1"/>
    <col min="12765" max="12765" width="52.7109375" style="9" customWidth="1"/>
    <col min="12766" max="12766" width="7.28515625" style="9" customWidth="1"/>
    <col min="12767" max="12767" width="10" style="9" customWidth="1"/>
    <col min="12768" max="12772" width="11.85546875" style="9" customWidth="1"/>
    <col min="12773" max="12773" width="10.7109375" style="9" customWidth="1"/>
    <col min="12774" max="12774" width="21" style="9" customWidth="1"/>
    <col min="12775" max="13018" width="7.42578125" style="9"/>
    <col min="13019" max="13019" width="7.42578125" style="9" customWidth="1"/>
    <col min="13020" max="13020" width="13" style="9" customWidth="1"/>
    <col min="13021" max="13021" width="52.7109375" style="9" customWidth="1"/>
    <col min="13022" max="13022" width="7.28515625" style="9" customWidth="1"/>
    <col min="13023" max="13023" width="10" style="9" customWidth="1"/>
    <col min="13024" max="13028" width="11.85546875" style="9" customWidth="1"/>
    <col min="13029" max="13029" width="10.7109375" style="9" customWidth="1"/>
    <col min="13030" max="13030" width="21" style="9" customWidth="1"/>
    <col min="13031" max="13274" width="7.42578125" style="9"/>
    <col min="13275" max="13275" width="7.42578125" style="9" customWidth="1"/>
    <col min="13276" max="13276" width="13" style="9" customWidth="1"/>
    <col min="13277" max="13277" width="52.7109375" style="9" customWidth="1"/>
    <col min="13278" max="13278" width="7.28515625" style="9" customWidth="1"/>
    <col min="13279" max="13279" width="10" style="9" customWidth="1"/>
    <col min="13280" max="13284" width="11.85546875" style="9" customWidth="1"/>
    <col min="13285" max="13285" width="10.7109375" style="9" customWidth="1"/>
    <col min="13286" max="13286" width="21" style="9" customWidth="1"/>
    <col min="13287" max="13530" width="7.42578125" style="9"/>
    <col min="13531" max="13531" width="7.42578125" style="9" customWidth="1"/>
    <col min="13532" max="13532" width="13" style="9" customWidth="1"/>
    <col min="13533" max="13533" width="52.7109375" style="9" customWidth="1"/>
    <col min="13534" max="13534" width="7.28515625" style="9" customWidth="1"/>
    <col min="13535" max="13535" width="10" style="9" customWidth="1"/>
    <col min="13536" max="13540" width="11.85546875" style="9" customWidth="1"/>
    <col min="13541" max="13541" width="10.7109375" style="9" customWidth="1"/>
    <col min="13542" max="13542" width="21" style="9" customWidth="1"/>
    <col min="13543" max="13786" width="7.42578125" style="9"/>
    <col min="13787" max="13787" width="7.42578125" style="9" customWidth="1"/>
    <col min="13788" max="13788" width="13" style="9" customWidth="1"/>
    <col min="13789" max="13789" width="52.7109375" style="9" customWidth="1"/>
    <col min="13790" max="13790" width="7.28515625" style="9" customWidth="1"/>
    <col min="13791" max="13791" width="10" style="9" customWidth="1"/>
    <col min="13792" max="13796" width="11.85546875" style="9" customWidth="1"/>
    <col min="13797" max="13797" width="10.7109375" style="9" customWidth="1"/>
    <col min="13798" max="13798" width="21" style="9" customWidth="1"/>
    <col min="13799" max="14042" width="7.42578125" style="9"/>
    <col min="14043" max="14043" width="7.42578125" style="9" customWidth="1"/>
    <col min="14044" max="14044" width="13" style="9" customWidth="1"/>
    <col min="14045" max="14045" width="52.7109375" style="9" customWidth="1"/>
    <col min="14046" max="14046" width="7.28515625" style="9" customWidth="1"/>
    <col min="14047" max="14047" width="10" style="9" customWidth="1"/>
    <col min="14048" max="14052" width="11.85546875" style="9" customWidth="1"/>
    <col min="14053" max="14053" width="10.7109375" style="9" customWidth="1"/>
    <col min="14054" max="14054" width="21" style="9" customWidth="1"/>
    <col min="14055" max="14298" width="7.42578125" style="9"/>
    <col min="14299" max="14299" width="7.42578125" style="9" customWidth="1"/>
    <col min="14300" max="14300" width="13" style="9" customWidth="1"/>
    <col min="14301" max="14301" width="52.7109375" style="9" customWidth="1"/>
    <col min="14302" max="14302" width="7.28515625" style="9" customWidth="1"/>
    <col min="14303" max="14303" width="10" style="9" customWidth="1"/>
    <col min="14304" max="14308" width="11.85546875" style="9" customWidth="1"/>
    <col min="14309" max="14309" width="10.7109375" style="9" customWidth="1"/>
    <col min="14310" max="14310" width="21" style="9" customWidth="1"/>
    <col min="14311" max="14554" width="7.42578125" style="9"/>
    <col min="14555" max="14555" width="7.42578125" style="9" customWidth="1"/>
    <col min="14556" max="14556" width="13" style="9" customWidth="1"/>
    <col min="14557" max="14557" width="52.7109375" style="9" customWidth="1"/>
    <col min="14558" max="14558" width="7.28515625" style="9" customWidth="1"/>
    <col min="14559" max="14559" width="10" style="9" customWidth="1"/>
    <col min="14560" max="14564" width="11.85546875" style="9" customWidth="1"/>
    <col min="14565" max="14565" width="10.7109375" style="9" customWidth="1"/>
    <col min="14566" max="14566" width="21" style="9" customWidth="1"/>
    <col min="14567" max="14810" width="7.42578125" style="9"/>
    <col min="14811" max="14811" width="7.42578125" style="9" customWidth="1"/>
    <col min="14812" max="14812" width="13" style="9" customWidth="1"/>
    <col min="14813" max="14813" width="52.7109375" style="9" customWidth="1"/>
    <col min="14814" max="14814" width="7.28515625" style="9" customWidth="1"/>
    <col min="14815" max="14815" width="10" style="9" customWidth="1"/>
    <col min="14816" max="14820" width="11.85546875" style="9" customWidth="1"/>
    <col min="14821" max="14821" width="10.7109375" style="9" customWidth="1"/>
    <col min="14822" max="14822" width="21" style="9" customWidth="1"/>
    <col min="14823" max="15066" width="7.42578125" style="9"/>
    <col min="15067" max="15067" width="7.42578125" style="9" customWidth="1"/>
    <col min="15068" max="15068" width="13" style="9" customWidth="1"/>
    <col min="15069" max="15069" width="52.7109375" style="9" customWidth="1"/>
    <col min="15070" max="15070" width="7.28515625" style="9" customWidth="1"/>
    <col min="15071" max="15071" width="10" style="9" customWidth="1"/>
    <col min="15072" max="15076" width="11.85546875" style="9" customWidth="1"/>
    <col min="15077" max="15077" width="10.7109375" style="9" customWidth="1"/>
    <col min="15078" max="15078" width="21" style="9" customWidth="1"/>
    <col min="15079" max="15322" width="7.42578125" style="9"/>
    <col min="15323" max="15323" width="7.42578125" style="9" customWidth="1"/>
    <col min="15324" max="15324" width="13" style="9" customWidth="1"/>
    <col min="15325" max="15325" width="52.7109375" style="9" customWidth="1"/>
    <col min="15326" max="15326" width="7.28515625" style="9" customWidth="1"/>
    <col min="15327" max="15327" width="10" style="9" customWidth="1"/>
    <col min="15328" max="15332" width="11.85546875" style="9" customWidth="1"/>
    <col min="15333" max="15333" width="10.7109375" style="9" customWidth="1"/>
    <col min="15334" max="15334" width="21" style="9" customWidth="1"/>
    <col min="15335" max="15578" width="7.42578125" style="9"/>
    <col min="15579" max="15579" width="7.42578125" style="9" customWidth="1"/>
    <col min="15580" max="15580" width="13" style="9" customWidth="1"/>
    <col min="15581" max="15581" width="52.7109375" style="9" customWidth="1"/>
    <col min="15582" max="15582" width="7.28515625" style="9" customWidth="1"/>
    <col min="15583" max="15583" width="10" style="9" customWidth="1"/>
    <col min="15584" max="15588" width="11.85546875" style="9" customWidth="1"/>
    <col min="15589" max="15589" width="10.7109375" style="9" customWidth="1"/>
    <col min="15590" max="15590" width="21" style="9" customWidth="1"/>
    <col min="15591" max="15834" width="7.42578125" style="9"/>
    <col min="15835" max="15835" width="7.42578125" style="9" customWidth="1"/>
    <col min="15836" max="15836" width="13" style="9" customWidth="1"/>
    <col min="15837" max="15837" width="52.7109375" style="9" customWidth="1"/>
    <col min="15838" max="15838" width="7.28515625" style="9" customWidth="1"/>
    <col min="15839" max="15839" width="10" style="9" customWidth="1"/>
    <col min="15840" max="15844" width="11.85546875" style="9" customWidth="1"/>
    <col min="15845" max="15845" width="10.7109375" style="9" customWidth="1"/>
    <col min="15846" max="15846" width="21" style="9" customWidth="1"/>
    <col min="15847" max="16090" width="7.42578125" style="9"/>
    <col min="16091" max="16091" width="7.42578125" style="9" customWidth="1"/>
    <col min="16092" max="16092" width="13" style="9" customWidth="1"/>
    <col min="16093" max="16093" width="52.7109375" style="9" customWidth="1"/>
    <col min="16094" max="16094" width="7.28515625" style="9" customWidth="1"/>
    <col min="16095" max="16095" width="10" style="9" customWidth="1"/>
    <col min="16096" max="16100" width="11.85546875" style="9" customWidth="1"/>
    <col min="16101" max="16101" width="10.7109375" style="9" customWidth="1"/>
    <col min="16102" max="16102" width="21" style="9" customWidth="1"/>
    <col min="16103" max="16384" width="7.42578125" style="9"/>
  </cols>
  <sheetData>
    <row r="1" spans="1:72" ht="18.75" x14ac:dyDescent="0.25">
      <c r="A1" s="189" t="s">
        <v>47</v>
      </c>
      <c r="B1" s="45"/>
      <c r="C1" s="55"/>
      <c r="D1" s="55"/>
      <c r="E1" s="55"/>
      <c r="F1" s="1"/>
      <c r="H1" s="1"/>
      <c r="I1" s="56"/>
      <c r="J1" s="46"/>
      <c r="K1" s="46"/>
      <c r="L1" s="57"/>
      <c r="M1" s="57"/>
      <c r="N1" s="57"/>
      <c r="O1" s="57"/>
      <c r="P1" s="9"/>
    </row>
    <row r="2" spans="1:72" ht="18.75" x14ac:dyDescent="0.25">
      <c r="A2" s="189"/>
      <c r="B2" s="45"/>
      <c r="C2" s="55"/>
      <c r="D2" s="55"/>
      <c r="E2" s="55"/>
      <c r="F2" s="1"/>
      <c r="H2" s="1"/>
      <c r="I2" s="56"/>
      <c r="J2" s="46"/>
      <c r="K2" s="46"/>
      <c r="L2" s="57"/>
      <c r="M2" s="57"/>
      <c r="N2" s="57"/>
      <c r="O2" s="57"/>
      <c r="P2" s="9"/>
    </row>
    <row r="3" spans="1:72" ht="18.75" x14ac:dyDescent="0.25">
      <c r="A3" s="189" t="s">
        <v>48</v>
      </c>
      <c r="B3" s="45"/>
      <c r="C3" s="55"/>
      <c r="D3" s="55"/>
      <c r="E3" s="55"/>
      <c r="F3" s="1"/>
      <c r="H3" s="1"/>
      <c r="I3" s="56"/>
      <c r="J3" s="46"/>
      <c r="K3" s="46"/>
      <c r="L3" s="57"/>
      <c r="M3" s="57"/>
      <c r="N3" s="57"/>
      <c r="O3" s="57"/>
      <c r="P3" s="9"/>
    </row>
    <row r="4" spans="1:72" ht="18.75" x14ac:dyDescent="0.25">
      <c r="A4" s="189"/>
      <c r="B4" s="45"/>
      <c r="C4" s="55"/>
      <c r="D4" s="55"/>
      <c r="E4" s="55"/>
      <c r="F4" s="1"/>
      <c r="H4" s="1"/>
      <c r="I4" s="56"/>
      <c r="J4" s="46"/>
      <c r="K4" s="46"/>
      <c r="L4" s="57"/>
      <c r="M4" s="57"/>
      <c r="N4" s="57"/>
      <c r="O4" s="57"/>
      <c r="P4" s="9"/>
    </row>
    <row r="5" spans="1:72" ht="18.75" x14ac:dyDescent="0.25">
      <c r="A5" s="189" t="s">
        <v>66</v>
      </c>
      <c r="B5" s="45"/>
      <c r="C5" s="55"/>
      <c r="D5" s="55"/>
      <c r="E5" s="55"/>
      <c r="F5" s="1"/>
      <c r="H5" s="1"/>
      <c r="I5" s="56"/>
      <c r="J5" s="46"/>
      <c r="K5" s="46"/>
      <c r="L5" s="57"/>
      <c r="M5" s="57"/>
      <c r="N5" s="57"/>
      <c r="O5" s="57"/>
      <c r="P5" s="9"/>
    </row>
    <row r="6" spans="1:72" s="325" customFormat="1" ht="24.75" customHeight="1" x14ac:dyDescent="0.25">
      <c r="A6" s="190"/>
      <c r="B6" s="22"/>
      <c r="C6" s="23"/>
      <c r="D6" s="24"/>
      <c r="E6" s="24"/>
      <c r="F6" s="25"/>
      <c r="G6" s="26"/>
      <c r="H6" s="26"/>
      <c r="I6" s="26"/>
      <c r="J6" s="26"/>
      <c r="K6" s="26"/>
      <c r="L6" s="26"/>
      <c r="M6" s="11"/>
      <c r="N6" s="11"/>
      <c r="O6" s="47"/>
      <c r="P6" s="47"/>
      <c r="Q6" s="11"/>
      <c r="R6" s="11"/>
      <c r="S6" s="11"/>
      <c r="T6" s="11"/>
      <c r="U6" s="11"/>
      <c r="V6" s="11"/>
      <c r="W6" s="11"/>
      <c r="X6" s="11"/>
      <c r="Y6" s="11"/>
      <c r="Z6" s="11"/>
      <c r="AA6" s="11"/>
      <c r="AB6" s="11"/>
      <c r="AC6" s="11"/>
      <c r="AD6" s="11"/>
      <c r="AE6" s="11"/>
      <c r="AF6" s="11"/>
      <c r="AG6" s="11"/>
      <c r="AH6" s="11"/>
      <c r="AI6" s="11"/>
      <c r="AJ6" s="11"/>
      <c r="AK6" s="11"/>
      <c r="AL6" s="11"/>
      <c r="AM6" s="11"/>
      <c r="AN6" s="11"/>
      <c r="AO6" s="11"/>
      <c r="AP6" s="11"/>
      <c r="AQ6" s="11"/>
      <c r="AR6" s="11"/>
      <c r="AS6" s="11"/>
      <c r="AT6" s="11"/>
      <c r="AU6" s="11"/>
      <c r="AV6" s="11"/>
      <c r="AW6" s="11"/>
      <c r="AX6" s="11"/>
      <c r="AY6" s="11"/>
      <c r="AZ6" s="11"/>
      <c r="BA6" s="11"/>
      <c r="BB6" s="11"/>
      <c r="BC6" s="11"/>
      <c r="BD6" s="11"/>
      <c r="BE6" s="11"/>
      <c r="BF6" s="11"/>
      <c r="BG6" s="11"/>
      <c r="BH6" s="11"/>
      <c r="BI6" s="11"/>
      <c r="BJ6" s="11"/>
      <c r="BK6" s="11"/>
      <c r="BL6" s="11"/>
      <c r="BM6" s="11"/>
      <c r="BN6" s="11"/>
      <c r="BO6" s="11"/>
      <c r="BP6" s="11"/>
      <c r="BQ6" s="11"/>
      <c r="BR6" s="11"/>
      <c r="BS6" s="11"/>
      <c r="BT6" s="11"/>
    </row>
    <row r="7" spans="1:72" s="59" customFormat="1" ht="31.5" customHeight="1" x14ac:dyDescent="0.25">
      <c r="A7" s="1080" t="s">
        <v>0</v>
      </c>
      <c r="B7" s="1080"/>
      <c r="C7" s="1080"/>
      <c r="D7" s="1080"/>
      <c r="E7" s="1080"/>
      <c r="F7" s="1080"/>
      <c r="G7" s="1080"/>
      <c r="H7" s="1080"/>
      <c r="I7" s="1080"/>
      <c r="J7" s="1080"/>
      <c r="K7" s="1080"/>
      <c r="L7" s="1080"/>
      <c r="M7" s="1080"/>
      <c r="N7" s="1080"/>
      <c r="O7" s="47"/>
      <c r="P7" s="47"/>
      <c r="Q7" s="58"/>
      <c r="R7" s="58"/>
      <c r="S7" s="58"/>
      <c r="T7" s="58"/>
      <c r="U7" s="58"/>
      <c r="V7" s="58"/>
      <c r="W7" s="58"/>
      <c r="X7" s="58"/>
      <c r="Y7" s="58"/>
      <c r="Z7" s="58"/>
      <c r="AA7" s="58"/>
      <c r="AB7" s="58"/>
      <c r="AC7" s="58"/>
      <c r="AD7" s="58"/>
      <c r="AE7" s="58"/>
      <c r="AF7" s="58"/>
      <c r="AG7" s="58"/>
      <c r="AH7" s="58"/>
      <c r="AI7" s="58"/>
      <c r="AJ7" s="58"/>
      <c r="AK7" s="58"/>
      <c r="AL7" s="58"/>
      <c r="AM7" s="58"/>
      <c r="AN7" s="58"/>
      <c r="AO7" s="58"/>
      <c r="AP7" s="58"/>
      <c r="AQ7" s="58"/>
      <c r="AR7" s="58"/>
      <c r="AS7" s="58"/>
      <c r="AT7" s="58"/>
      <c r="AU7" s="58"/>
      <c r="AV7" s="58"/>
      <c r="AW7" s="58"/>
      <c r="AX7" s="58"/>
      <c r="AY7" s="58"/>
      <c r="AZ7" s="58"/>
      <c r="BA7" s="58"/>
      <c r="BB7" s="58"/>
      <c r="BC7" s="58"/>
      <c r="BD7" s="58"/>
      <c r="BE7" s="58"/>
      <c r="BF7" s="58"/>
      <c r="BG7" s="58"/>
      <c r="BH7" s="58"/>
      <c r="BI7" s="58"/>
      <c r="BJ7" s="58"/>
      <c r="BK7" s="58"/>
      <c r="BL7" s="58"/>
      <c r="BM7" s="58"/>
      <c r="BN7" s="58"/>
      <c r="BO7" s="58"/>
      <c r="BP7" s="58"/>
      <c r="BQ7" s="58"/>
      <c r="BR7" s="58"/>
      <c r="BS7" s="58"/>
      <c r="BT7" s="58"/>
    </row>
    <row r="8" spans="1:72" s="59" customFormat="1" ht="75.75" customHeight="1" x14ac:dyDescent="0.25">
      <c r="A8" s="1081" t="s">
        <v>215</v>
      </c>
      <c r="B8" s="1081"/>
      <c r="C8" s="1081"/>
      <c r="D8" s="1081"/>
      <c r="E8" s="1081"/>
      <c r="F8" s="1081"/>
      <c r="G8" s="1081"/>
      <c r="H8" s="1081"/>
      <c r="I8" s="1081"/>
      <c r="J8" s="1081"/>
      <c r="K8" s="1081"/>
      <c r="L8" s="1081"/>
      <c r="M8" s="1081"/>
      <c r="N8" s="1081"/>
      <c r="O8" s="47"/>
      <c r="P8" s="47"/>
      <c r="Q8" s="58"/>
      <c r="R8" s="58"/>
      <c r="S8" s="58"/>
      <c r="T8" s="58"/>
      <c r="U8" s="58"/>
      <c r="V8" s="58"/>
      <c r="W8" s="58"/>
      <c r="X8" s="58"/>
      <c r="Y8" s="58"/>
      <c r="Z8" s="58"/>
      <c r="AA8" s="58"/>
      <c r="AB8" s="58"/>
      <c r="AC8" s="58"/>
      <c r="AD8" s="58"/>
      <c r="AE8" s="58"/>
      <c r="AF8" s="58"/>
      <c r="AG8" s="58"/>
      <c r="AH8" s="58"/>
      <c r="AI8" s="58"/>
      <c r="AJ8" s="58"/>
      <c r="AK8" s="58"/>
      <c r="AL8" s="58"/>
      <c r="AM8" s="58"/>
      <c r="AN8" s="58"/>
      <c r="AO8" s="58"/>
      <c r="AP8" s="58"/>
      <c r="AQ8" s="58"/>
      <c r="AR8" s="58"/>
      <c r="AS8" s="58"/>
      <c r="AT8" s="58"/>
      <c r="AU8" s="58"/>
      <c r="AV8" s="58"/>
      <c r="AW8" s="58"/>
      <c r="AX8" s="58"/>
      <c r="AY8" s="58"/>
      <c r="AZ8" s="58"/>
      <c r="BA8" s="58"/>
      <c r="BB8" s="58"/>
      <c r="BC8" s="58"/>
      <c r="BD8" s="58"/>
      <c r="BE8" s="58"/>
      <c r="BF8" s="58"/>
      <c r="BG8" s="58"/>
      <c r="BH8" s="58"/>
      <c r="BI8" s="58"/>
      <c r="BJ8" s="58"/>
      <c r="BK8" s="58"/>
      <c r="BL8" s="58"/>
      <c r="BM8" s="58"/>
      <c r="BN8" s="58"/>
      <c r="BO8" s="58"/>
      <c r="BP8" s="58"/>
      <c r="BQ8" s="58"/>
      <c r="BR8" s="58"/>
      <c r="BS8" s="58"/>
      <c r="BT8" s="58"/>
    </row>
    <row r="9" spans="1:72" s="146" customFormat="1" ht="55.5" customHeight="1" x14ac:dyDescent="0.25">
      <c r="A9" s="1082" t="s">
        <v>219</v>
      </c>
      <c r="B9" s="1082"/>
      <c r="C9" s="1082"/>
      <c r="D9" s="1082"/>
      <c r="E9" s="1082"/>
      <c r="F9" s="1082"/>
      <c r="G9" s="1082"/>
      <c r="H9" s="1082"/>
      <c r="I9" s="1082"/>
      <c r="J9" s="1082"/>
      <c r="K9" s="1082"/>
      <c r="L9" s="1082"/>
      <c r="M9" s="1082"/>
      <c r="N9" s="1082"/>
      <c r="O9" s="47"/>
      <c r="P9" s="47"/>
      <c r="Q9" s="145"/>
      <c r="R9" s="145"/>
      <c r="S9" s="145"/>
      <c r="T9" s="145"/>
      <c r="U9" s="145"/>
      <c r="V9" s="145"/>
      <c r="W9" s="145"/>
      <c r="X9" s="145"/>
      <c r="Y9" s="145"/>
      <c r="Z9" s="145"/>
      <c r="AA9" s="145"/>
      <c r="AB9" s="145"/>
      <c r="AC9" s="145"/>
      <c r="AD9" s="145"/>
      <c r="AE9" s="145"/>
      <c r="AF9" s="145"/>
      <c r="AG9" s="145"/>
      <c r="AH9" s="145"/>
      <c r="AI9" s="145"/>
      <c r="AJ9" s="145"/>
      <c r="AK9" s="145"/>
      <c r="AL9" s="145"/>
      <c r="AM9" s="145"/>
      <c r="AN9" s="145"/>
      <c r="AO9" s="145"/>
      <c r="AP9" s="145"/>
      <c r="AQ9" s="145"/>
      <c r="AR9" s="145"/>
      <c r="AS9" s="145"/>
      <c r="AT9" s="145"/>
      <c r="AU9" s="145"/>
      <c r="AV9" s="145"/>
      <c r="AW9" s="145"/>
      <c r="AX9" s="145"/>
      <c r="AY9" s="145"/>
      <c r="AZ9" s="145"/>
      <c r="BA9" s="145"/>
      <c r="BB9" s="145"/>
      <c r="BC9" s="145"/>
      <c r="BD9" s="145"/>
      <c r="BE9" s="145"/>
      <c r="BF9" s="145"/>
      <c r="BG9" s="145"/>
      <c r="BH9" s="145"/>
      <c r="BI9" s="145"/>
      <c r="BJ9" s="145"/>
      <c r="BK9" s="145"/>
      <c r="BL9" s="145"/>
      <c r="BM9" s="145"/>
      <c r="BN9" s="145"/>
      <c r="BO9" s="145"/>
      <c r="BP9" s="145"/>
      <c r="BQ9" s="145"/>
      <c r="BR9" s="145"/>
      <c r="BS9" s="145"/>
      <c r="BT9" s="145"/>
    </row>
    <row r="10" spans="1:72" s="146" customFormat="1" ht="18.75" customHeight="1" x14ac:dyDescent="0.25">
      <c r="A10" s="373"/>
      <c r="B10" s="373"/>
      <c r="C10" s="373"/>
      <c r="D10" s="373"/>
      <c r="E10" s="373"/>
      <c r="F10" s="373"/>
      <c r="G10" s="373"/>
      <c r="H10" s="373"/>
      <c r="I10" s="373"/>
      <c r="J10" s="373"/>
      <c r="K10" s="373"/>
      <c r="L10" s="373"/>
      <c r="M10" s="373"/>
      <c r="N10" s="373"/>
      <c r="O10" s="47"/>
      <c r="P10" s="47"/>
      <c r="Q10" s="145"/>
      <c r="R10" s="145"/>
      <c r="S10" s="145"/>
      <c r="T10" s="145"/>
      <c r="U10" s="145"/>
      <c r="V10" s="145"/>
      <c r="W10" s="145"/>
      <c r="X10" s="145"/>
      <c r="Y10" s="145"/>
      <c r="Z10" s="145"/>
      <c r="AA10" s="145"/>
      <c r="AB10" s="145"/>
      <c r="AC10" s="145"/>
      <c r="AD10" s="145"/>
      <c r="AE10" s="145"/>
      <c r="AF10" s="145"/>
      <c r="AG10" s="145"/>
      <c r="AH10" s="145"/>
      <c r="AI10" s="145"/>
      <c r="AJ10" s="145"/>
      <c r="AK10" s="145"/>
      <c r="AL10" s="145"/>
      <c r="AM10" s="145"/>
      <c r="AN10" s="145"/>
      <c r="AO10" s="145"/>
      <c r="AP10" s="145"/>
      <c r="AQ10" s="145"/>
      <c r="AR10" s="145"/>
      <c r="AS10" s="145"/>
      <c r="AT10" s="145"/>
      <c r="AU10" s="145"/>
      <c r="AV10" s="145"/>
      <c r="AW10" s="145"/>
      <c r="AX10" s="145"/>
      <c r="AY10" s="145"/>
      <c r="AZ10" s="145"/>
      <c r="BA10" s="145"/>
      <c r="BB10" s="145"/>
      <c r="BC10" s="145"/>
      <c r="BD10" s="145"/>
      <c r="BE10" s="145"/>
      <c r="BF10" s="145"/>
      <c r="BG10" s="145"/>
      <c r="BH10" s="145"/>
      <c r="BI10" s="145"/>
      <c r="BJ10" s="145"/>
      <c r="BK10" s="145"/>
      <c r="BL10" s="145"/>
      <c r="BM10" s="145"/>
      <c r="BN10" s="145"/>
      <c r="BO10" s="145"/>
      <c r="BP10" s="145"/>
      <c r="BQ10" s="145"/>
      <c r="BR10" s="145"/>
      <c r="BS10" s="145"/>
      <c r="BT10" s="145"/>
    </row>
    <row r="11" spans="1:72" s="6" customFormat="1" ht="24.75" customHeight="1" thickBot="1" x14ac:dyDescent="0.3">
      <c r="A11" s="191"/>
      <c r="B11" s="12" t="s">
        <v>1</v>
      </c>
      <c r="C11" s="2"/>
      <c r="D11" s="2"/>
      <c r="E11" s="3"/>
      <c r="F11" s="3"/>
      <c r="G11" s="4"/>
      <c r="H11" s="4"/>
      <c r="I11" s="5"/>
      <c r="J11" s="5"/>
      <c r="K11" s="4"/>
      <c r="L11" s="4"/>
      <c r="M11" s="28"/>
      <c r="N11" s="27" t="s">
        <v>172</v>
      </c>
      <c r="O11" s="48"/>
      <c r="P11" s="48"/>
    </row>
    <row r="12" spans="1:72" s="7" customFormat="1" ht="30.6" customHeight="1" x14ac:dyDescent="0.2">
      <c r="A12" s="1083" t="s">
        <v>2</v>
      </c>
      <c r="B12" s="1085" t="s">
        <v>31</v>
      </c>
      <c r="C12" s="1087" t="s">
        <v>3</v>
      </c>
      <c r="D12" s="1087" t="s">
        <v>28</v>
      </c>
      <c r="E12" s="1087" t="s">
        <v>4</v>
      </c>
      <c r="F12" s="1089" t="s">
        <v>5</v>
      </c>
      <c r="G12" s="1092" t="s">
        <v>6</v>
      </c>
      <c r="H12" s="1094" t="s">
        <v>24</v>
      </c>
      <c r="I12" s="1087"/>
      <c r="J12" s="1095"/>
      <c r="K12" s="1096" t="s">
        <v>25</v>
      </c>
      <c r="L12" s="1097"/>
      <c r="M12" s="1098"/>
      <c r="N12" s="1099" t="s">
        <v>7</v>
      </c>
      <c r="O12" s="49"/>
      <c r="P12" s="49"/>
    </row>
    <row r="13" spans="1:72" s="8" customFormat="1" ht="25.9" customHeight="1" x14ac:dyDescent="0.25">
      <c r="A13" s="1084"/>
      <c r="B13" s="1086"/>
      <c r="C13" s="1088"/>
      <c r="D13" s="1088"/>
      <c r="E13" s="1088"/>
      <c r="F13" s="1090"/>
      <c r="G13" s="1093"/>
      <c r="H13" s="15" t="s">
        <v>8</v>
      </c>
      <c r="I13" s="13" t="s">
        <v>9</v>
      </c>
      <c r="J13" s="14" t="s">
        <v>10</v>
      </c>
      <c r="K13" s="15" t="s">
        <v>8</v>
      </c>
      <c r="L13" s="16" t="s">
        <v>9</v>
      </c>
      <c r="M13" s="17" t="s">
        <v>10</v>
      </c>
      <c r="N13" s="1100"/>
      <c r="O13" s="48"/>
      <c r="P13" s="48"/>
    </row>
    <row r="14" spans="1:72" s="10" customFormat="1" ht="18.75" customHeight="1" x14ac:dyDescent="0.25">
      <c r="A14" s="222">
        <v>1</v>
      </c>
      <c r="B14" s="223">
        <v>2</v>
      </c>
      <c r="C14" s="224">
        <v>3</v>
      </c>
      <c r="D14" s="224">
        <v>4</v>
      </c>
      <c r="E14" s="224">
        <v>5</v>
      </c>
      <c r="F14" s="224">
        <v>6</v>
      </c>
      <c r="G14" s="226">
        <v>7</v>
      </c>
      <c r="H14" s="311">
        <v>8</v>
      </c>
      <c r="I14" s="225">
        <v>9</v>
      </c>
      <c r="J14" s="226">
        <v>10</v>
      </c>
      <c r="K14" s="304">
        <v>11</v>
      </c>
      <c r="L14" s="227">
        <v>12</v>
      </c>
      <c r="M14" s="228">
        <v>13</v>
      </c>
      <c r="N14" s="322">
        <v>14</v>
      </c>
      <c r="O14" s="319"/>
      <c r="P14" s="319"/>
    </row>
    <row r="15" spans="1:72" s="303" customFormat="1" ht="35.25" customHeight="1" x14ac:dyDescent="0.25">
      <c r="A15" s="305" t="s">
        <v>44</v>
      </c>
      <c r="B15" s="306"/>
      <c r="C15" s="307" t="s">
        <v>97</v>
      </c>
      <c r="D15" s="306"/>
      <c r="E15" s="306"/>
      <c r="F15" s="306"/>
      <c r="G15" s="314"/>
      <c r="H15" s="312"/>
      <c r="I15" s="306"/>
      <c r="J15" s="314"/>
      <c r="K15" s="316">
        <f>K16+K20+K26+K74+K90</f>
        <v>0</v>
      </c>
      <c r="L15" s="308">
        <f>L16+L20+L26+L74+L90</f>
        <v>0</v>
      </c>
      <c r="M15" s="318">
        <f t="shared" ref="M15" si="0">K15+L15</f>
        <v>0</v>
      </c>
      <c r="N15" s="306"/>
      <c r="O15" s="320"/>
      <c r="P15" s="302"/>
    </row>
    <row r="16" spans="1:72" s="21" customFormat="1" ht="36.75" customHeight="1" x14ac:dyDescent="0.25">
      <c r="A16" s="309">
        <v>1</v>
      </c>
      <c r="B16" s="310"/>
      <c r="C16" s="29" t="s">
        <v>177</v>
      </c>
      <c r="D16" s="29"/>
      <c r="E16" s="40"/>
      <c r="F16" s="40"/>
      <c r="G16" s="315"/>
      <c r="H16" s="313"/>
      <c r="I16" s="35"/>
      <c r="J16" s="36"/>
      <c r="K16" s="317">
        <f>SUM(K17:K19)</f>
        <v>0</v>
      </c>
      <c r="L16" s="38">
        <f>SUM(L17:L19)</f>
        <v>0</v>
      </c>
      <c r="M16" s="39">
        <f t="shared" ref="M16:M27" si="1">K16+L16</f>
        <v>0</v>
      </c>
      <c r="N16" s="323"/>
      <c r="O16" s="321"/>
      <c r="P16" s="321"/>
      <c r="Q16" s="196"/>
      <c r="R16" s="196"/>
      <c r="S16" s="196"/>
      <c r="T16" s="196"/>
      <c r="U16" s="196"/>
      <c r="V16" s="196"/>
      <c r="W16" s="196"/>
      <c r="X16" s="196"/>
      <c r="Y16" s="196"/>
      <c r="Z16" s="196"/>
      <c r="AA16" s="196"/>
      <c r="AB16" s="196"/>
      <c r="AC16" s="196"/>
      <c r="AD16" s="196"/>
      <c r="AE16" s="196"/>
      <c r="AF16" s="196"/>
      <c r="AG16" s="196"/>
      <c r="AH16" s="196"/>
      <c r="AI16" s="196"/>
      <c r="AJ16" s="196"/>
      <c r="AK16" s="196"/>
      <c r="AL16" s="196"/>
      <c r="AM16" s="196"/>
      <c r="AN16" s="196"/>
      <c r="AO16" s="196"/>
      <c r="AP16" s="196"/>
      <c r="AQ16" s="196"/>
      <c r="AR16" s="196"/>
      <c r="AS16" s="196"/>
      <c r="AT16" s="196"/>
      <c r="AU16" s="196"/>
      <c r="AV16" s="196"/>
      <c r="AW16" s="196"/>
      <c r="AX16" s="196"/>
      <c r="AY16" s="196"/>
      <c r="AZ16" s="196"/>
      <c r="BA16" s="196"/>
      <c r="BB16" s="196"/>
      <c r="BC16" s="196"/>
      <c r="BD16" s="196"/>
      <c r="BE16" s="196"/>
      <c r="BF16" s="196"/>
      <c r="BG16" s="196"/>
      <c r="BH16" s="196"/>
      <c r="BI16" s="196"/>
      <c r="BJ16" s="196"/>
      <c r="BK16" s="196"/>
      <c r="BL16" s="196"/>
      <c r="BM16" s="196"/>
      <c r="BN16" s="196"/>
      <c r="BO16" s="196"/>
      <c r="BP16" s="196"/>
      <c r="BQ16" s="196"/>
      <c r="BR16" s="196"/>
      <c r="BS16" s="196"/>
      <c r="BT16" s="196"/>
    </row>
    <row r="17" spans="1:72" s="73" customFormat="1" ht="39.75" customHeight="1" outlineLevel="1" x14ac:dyDescent="0.25">
      <c r="A17" s="76" t="s">
        <v>11</v>
      </c>
      <c r="B17" s="370"/>
      <c r="C17" s="122" t="s">
        <v>174</v>
      </c>
      <c r="D17" s="77"/>
      <c r="E17" s="77" t="s">
        <v>12</v>
      </c>
      <c r="F17" s="77"/>
      <c r="G17" s="123">
        <v>1423</v>
      </c>
      <c r="H17" s="366"/>
      <c r="I17" s="367"/>
      <c r="J17" s="362">
        <f t="shared" ref="J17:J19" si="2">H17+I17</f>
        <v>0</v>
      </c>
      <c r="K17" s="368"/>
      <c r="L17" s="363">
        <f t="shared" ref="L17:L19" si="3">$G17*I17</f>
        <v>0</v>
      </c>
      <c r="M17" s="364">
        <f t="shared" ref="M17:M19" si="4">K17+L17</f>
        <v>0</v>
      </c>
      <c r="N17" s="369"/>
      <c r="O17" s="365"/>
      <c r="P17" s="365"/>
      <c r="Q17" s="72"/>
      <c r="R17" s="72"/>
      <c r="S17" s="72"/>
      <c r="T17" s="72"/>
      <c r="U17" s="72"/>
      <c r="V17" s="72"/>
      <c r="W17" s="72"/>
      <c r="X17" s="72"/>
      <c r="Y17" s="72"/>
      <c r="Z17" s="72"/>
      <c r="AA17" s="72"/>
      <c r="AB17" s="72"/>
      <c r="AC17" s="72"/>
      <c r="AD17" s="72"/>
      <c r="AE17" s="72"/>
      <c r="AF17" s="72"/>
      <c r="AG17" s="72"/>
      <c r="AH17" s="72"/>
      <c r="AI17" s="72"/>
      <c r="AJ17" s="72"/>
      <c r="AK17" s="72"/>
      <c r="AL17" s="72"/>
      <c r="AM17" s="72"/>
      <c r="AN17" s="72"/>
      <c r="AO17" s="72"/>
      <c r="AP17" s="72"/>
      <c r="AQ17" s="72"/>
      <c r="AR17" s="72"/>
      <c r="AS17" s="72"/>
      <c r="AT17" s="72"/>
      <c r="AU17" s="72"/>
      <c r="AV17" s="72"/>
      <c r="AW17" s="72"/>
      <c r="AX17" s="72"/>
      <c r="AY17" s="72"/>
      <c r="AZ17" s="72"/>
      <c r="BA17" s="72"/>
      <c r="BB17" s="72"/>
      <c r="BC17" s="72"/>
      <c r="BD17" s="72"/>
      <c r="BE17" s="72"/>
      <c r="BF17" s="72"/>
      <c r="BG17" s="72"/>
      <c r="BH17" s="72"/>
      <c r="BI17" s="72"/>
      <c r="BJ17" s="72"/>
      <c r="BK17" s="72"/>
      <c r="BL17" s="72"/>
      <c r="BM17" s="72"/>
      <c r="BN17" s="72"/>
      <c r="BO17" s="72"/>
      <c r="BP17" s="72"/>
      <c r="BQ17" s="72"/>
      <c r="BR17" s="72"/>
      <c r="BS17" s="72"/>
      <c r="BT17" s="72"/>
    </row>
    <row r="18" spans="1:72" s="73" customFormat="1" ht="39.75" customHeight="1" outlineLevel="1" x14ac:dyDescent="0.25">
      <c r="A18" s="76" t="s">
        <v>173</v>
      </c>
      <c r="B18" s="370"/>
      <c r="C18" s="122" t="s">
        <v>176</v>
      </c>
      <c r="D18" s="77"/>
      <c r="E18" s="371" t="s">
        <v>14</v>
      </c>
      <c r="F18" s="77"/>
      <c r="G18" s="123">
        <f>49+42+45+47</f>
        <v>183</v>
      </c>
      <c r="H18" s="366"/>
      <c r="I18" s="367"/>
      <c r="J18" s="362">
        <f t="shared" si="2"/>
        <v>0</v>
      </c>
      <c r="K18" s="368"/>
      <c r="L18" s="363">
        <f t="shared" si="3"/>
        <v>0</v>
      </c>
      <c r="M18" s="364">
        <f t="shared" si="4"/>
        <v>0</v>
      </c>
      <c r="N18" s="369"/>
      <c r="O18" s="365"/>
      <c r="P18" s="365"/>
      <c r="Q18" s="72"/>
      <c r="R18" s="72"/>
      <c r="S18" s="72"/>
      <c r="T18" s="72"/>
      <c r="U18" s="72"/>
      <c r="V18" s="72"/>
      <c r="W18" s="72"/>
      <c r="X18" s="72"/>
      <c r="Y18" s="72"/>
      <c r="Z18" s="72"/>
      <c r="AA18" s="72"/>
      <c r="AB18" s="72"/>
      <c r="AC18" s="72"/>
      <c r="AD18" s="72"/>
      <c r="AE18" s="72"/>
      <c r="AF18" s="72"/>
      <c r="AG18" s="72"/>
      <c r="AH18" s="72"/>
      <c r="AI18" s="72"/>
      <c r="AJ18" s="72"/>
      <c r="AK18" s="72"/>
      <c r="AL18" s="72"/>
      <c r="AM18" s="72"/>
      <c r="AN18" s="72"/>
      <c r="AO18" s="72"/>
      <c r="AP18" s="72"/>
      <c r="AQ18" s="72"/>
      <c r="AR18" s="72"/>
      <c r="AS18" s="72"/>
      <c r="AT18" s="72"/>
      <c r="AU18" s="72"/>
      <c r="AV18" s="72"/>
      <c r="AW18" s="72"/>
      <c r="AX18" s="72"/>
      <c r="AY18" s="72"/>
      <c r="AZ18" s="72"/>
      <c r="BA18" s="72"/>
      <c r="BB18" s="72"/>
      <c r="BC18" s="72"/>
      <c r="BD18" s="72"/>
      <c r="BE18" s="72"/>
      <c r="BF18" s="72"/>
      <c r="BG18" s="72"/>
      <c r="BH18" s="72"/>
      <c r="BI18" s="72"/>
      <c r="BJ18" s="72"/>
      <c r="BK18" s="72"/>
      <c r="BL18" s="72"/>
      <c r="BM18" s="72"/>
      <c r="BN18" s="72"/>
      <c r="BO18" s="72"/>
      <c r="BP18" s="72"/>
      <c r="BQ18" s="72"/>
      <c r="BR18" s="72"/>
      <c r="BS18" s="72"/>
      <c r="BT18" s="72"/>
    </row>
    <row r="19" spans="1:72" s="73" customFormat="1" ht="39.75" customHeight="1" outlineLevel="1" x14ac:dyDescent="0.25">
      <c r="A19" s="76" t="s">
        <v>64</v>
      </c>
      <c r="B19" s="370"/>
      <c r="C19" s="122" t="s">
        <v>175</v>
      </c>
      <c r="D19" s="77"/>
      <c r="E19" s="371" t="s">
        <v>14</v>
      </c>
      <c r="F19" s="77"/>
      <c r="G19" s="123">
        <f>14+37+53+19+25+19+20</f>
        <v>187</v>
      </c>
      <c r="H19" s="366"/>
      <c r="I19" s="367"/>
      <c r="J19" s="362">
        <f t="shared" si="2"/>
        <v>0</v>
      </c>
      <c r="K19" s="368"/>
      <c r="L19" s="363">
        <f t="shared" si="3"/>
        <v>0</v>
      </c>
      <c r="M19" s="364">
        <f t="shared" si="4"/>
        <v>0</v>
      </c>
      <c r="N19" s="369"/>
      <c r="O19" s="365"/>
      <c r="P19" s="365"/>
      <c r="Q19" s="72"/>
      <c r="R19" s="72"/>
      <c r="S19" s="72"/>
      <c r="T19" s="72"/>
      <c r="U19" s="72"/>
      <c r="V19" s="72"/>
      <c r="W19" s="72"/>
      <c r="X19" s="72"/>
      <c r="Y19" s="72"/>
      <c r="Z19" s="72"/>
      <c r="AA19" s="72"/>
      <c r="AB19" s="72"/>
      <c r="AC19" s="72"/>
      <c r="AD19" s="72"/>
      <c r="AE19" s="72"/>
      <c r="AF19" s="72"/>
      <c r="AG19" s="72"/>
      <c r="AH19" s="72"/>
      <c r="AI19" s="72"/>
      <c r="AJ19" s="72"/>
      <c r="AK19" s="72"/>
      <c r="AL19" s="72"/>
      <c r="AM19" s="72"/>
      <c r="AN19" s="72"/>
      <c r="AO19" s="72"/>
      <c r="AP19" s="72"/>
      <c r="AQ19" s="72"/>
      <c r="AR19" s="72"/>
      <c r="AS19" s="72"/>
      <c r="AT19" s="72"/>
      <c r="AU19" s="72"/>
      <c r="AV19" s="72"/>
      <c r="AW19" s="72"/>
      <c r="AX19" s="72"/>
      <c r="AY19" s="72"/>
      <c r="AZ19" s="72"/>
      <c r="BA19" s="72"/>
      <c r="BB19" s="72"/>
      <c r="BC19" s="72"/>
      <c r="BD19" s="72"/>
      <c r="BE19" s="72"/>
      <c r="BF19" s="72"/>
      <c r="BG19" s="72"/>
      <c r="BH19" s="72"/>
      <c r="BI19" s="72"/>
      <c r="BJ19" s="72"/>
      <c r="BK19" s="72"/>
      <c r="BL19" s="72"/>
      <c r="BM19" s="72"/>
      <c r="BN19" s="72"/>
      <c r="BO19" s="72"/>
      <c r="BP19" s="72"/>
      <c r="BQ19" s="72"/>
      <c r="BR19" s="72"/>
      <c r="BS19" s="72"/>
      <c r="BT19" s="72"/>
    </row>
    <row r="20" spans="1:72" s="21" customFormat="1" ht="38.25" customHeight="1" x14ac:dyDescent="0.25">
      <c r="A20" s="195">
        <v>2</v>
      </c>
      <c r="B20" s="31"/>
      <c r="C20" s="29" t="s">
        <v>45</v>
      </c>
      <c r="D20" s="29"/>
      <c r="E20" s="40"/>
      <c r="F20" s="40"/>
      <c r="G20" s="50"/>
      <c r="H20" s="34"/>
      <c r="I20" s="35"/>
      <c r="J20" s="36"/>
      <c r="K20" s="37">
        <f>SUM(K21:K25)</f>
        <v>0</v>
      </c>
      <c r="L20" s="38">
        <f>SUM(L21:L25)</f>
        <v>0</v>
      </c>
      <c r="M20" s="39">
        <f t="shared" si="1"/>
        <v>0</v>
      </c>
      <c r="N20" s="30"/>
      <c r="O20" s="47"/>
      <c r="P20" s="47"/>
      <c r="Q20" s="33"/>
      <c r="R20" s="33"/>
      <c r="S20" s="33"/>
      <c r="T20" s="33"/>
      <c r="U20" s="33"/>
      <c r="V20" s="33"/>
      <c r="W20" s="33"/>
      <c r="X20" s="33"/>
      <c r="Y20" s="33"/>
      <c r="Z20" s="33"/>
      <c r="AA20" s="33"/>
      <c r="AB20" s="33"/>
      <c r="AC20" s="33"/>
      <c r="AD20" s="33"/>
      <c r="AE20" s="33"/>
      <c r="AF20" s="33"/>
      <c r="AG20" s="33"/>
      <c r="AH20" s="33"/>
      <c r="AI20" s="33"/>
      <c r="AJ20" s="33"/>
      <c r="AK20" s="33"/>
      <c r="AL20" s="33"/>
      <c r="AM20" s="33"/>
      <c r="AN20" s="33"/>
      <c r="AO20" s="33"/>
      <c r="AP20" s="33"/>
      <c r="AQ20" s="33"/>
      <c r="AR20" s="33"/>
      <c r="AS20" s="33"/>
      <c r="AT20" s="33"/>
      <c r="AU20" s="33"/>
      <c r="AV20" s="33"/>
      <c r="AW20" s="33"/>
      <c r="AX20" s="33"/>
      <c r="AY20" s="33"/>
      <c r="AZ20" s="33"/>
      <c r="BA20" s="33"/>
      <c r="BB20" s="33"/>
      <c r="BC20" s="33"/>
      <c r="BD20" s="33"/>
      <c r="BE20" s="33"/>
      <c r="BF20" s="33"/>
      <c r="BG20" s="33"/>
      <c r="BH20" s="33"/>
      <c r="BI20" s="33"/>
      <c r="BJ20" s="33"/>
      <c r="BK20" s="33"/>
      <c r="BL20" s="33"/>
      <c r="BM20" s="33"/>
      <c r="BN20" s="33"/>
      <c r="BO20" s="33"/>
      <c r="BP20" s="33"/>
      <c r="BQ20" s="33"/>
      <c r="BR20" s="33"/>
      <c r="BS20" s="33"/>
      <c r="BT20" s="33"/>
    </row>
    <row r="21" spans="1:72" ht="37.5" customHeight="1" outlineLevel="1" x14ac:dyDescent="0.25">
      <c r="A21" s="173" t="s">
        <v>50</v>
      </c>
      <c r="B21" s="139"/>
      <c r="C21" s="121" t="s">
        <v>77</v>
      </c>
      <c r="D21" s="142"/>
      <c r="E21" s="143" t="s">
        <v>12</v>
      </c>
      <c r="F21" s="101"/>
      <c r="G21" s="97">
        <f>9440+817.05</f>
        <v>10257.049999999999</v>
      </c>
      <c r="H21" s="141"/>
      <c r="I21" s="198"/>
      <c r="J21" s="102">
        <f>H21+I21</f>
        <v>0</v>
      </c>
      <c r="K21" s="103"/>
      <c r="L21" s="104">
        <f>$G21*I21</f>
        <v>0</v>
      </c>
      <c r="M21" s="105">
        <f t="shared" si="1"/>
        <v>0</v>
      </c>
      <c r="N21" s="144"/>
      <c r="O21" s="174"/>
      <c r="P21" s="140"/>
    </row>
    <row r="22" spans="1:72" ht="39.950000000000003" customHeight="1" outlineLevel="1" x14ac:dyDescent="0.25">
      <c r="A22" s="173" t="s">
        <v>54</v>
      </c>
      <c r="B22" s="286"/>
      <c r="C22" s="287" t="s">
        <v>119</v>
      </c>
      <c r="D22" s="287"/>
      <c r="E22" s="101" t="s">
        <v>13</v>
      </c>
      <c r="F22" s="301"/>
      <c r="G22" s="288">
        <f>12326.91+817.05</f>
        <v>13143.96</v>
      </c>
      <c r="H22" s="79"/>
      <c r="I22" s="198"/>
      <c r="J22" s="289">
        <f t="shared" ref="J22" si="5">H22+I22</f>
        <v>0</v>
      </c>
      <c r="K22" s="79"/>
      <c r="L22" s="290">
        <f t="shared" ref="L22" si="6">G22*I22</f>
        <v>0</v>
      </c>
      <c r="M22" s="289">
        <f t="shared" ref="M22" si="7">K22+L22</f>
        <v>0</v>
      </c>
      <c r="N22" s="291"/>
      <c r="O22" s="1063">
        <f>G23</f>
        <v>13043.96</v>
      </c>
      <c r="P22" s="159"/>
    </row>
    <row r="23" spans="1:72" s="327" customFormat="1" ht="42" customHeight="1" outlineLevel="1" x14ac:dyDescent="0.25">
      <c r="A23" s="173" t="s">
        <v>55</v>
      </c>
      <c r="B23" s="292"/>
      <c r="C23" s="293" t="s">
        <v>178</v>
      </c>
      <c r="D23" s="294"/>
      <c r="E23" s="295" t="s">
        <v>13</v>
      </c>
      <c r="F23" s="326"/>
      <c r="G23" s="288">
        <f>G22-G24</f>
        <v>13043.96</v>
      </c>
      <c r="H23" s="296"/>
      <c r="I23" s="198"/>
      <c r="J23" s="297">
        <f>H23+I23</f>
        <v>0</v>
      </c>
      <c r="K23" s="296"/>
      <c r="L23" s="298">
        <f>G23*I23</f>
        <v>0</v>
      </c>
      <c r="M23" s="297">
        <f>K23+L23</f>
        <v>0</v>
      </c>
      <c r="N23" s="1103" t="s">
        <v>82</v>
      </c>
      <c r="O23" s="435">
        <f>M23+M25</f>
        <v>0</v>
      </c>
      <c r="P23" s="436" t="s">
        <v>510</v>
      </c>
      <c r="Q23" s="329"/>
      <c r="R23" s="329"/>
      <c r="S23" s="329"/>
      <c r="T23" s="329"/>
      <c r="U23" s="329"/>
      <c r="V23" s="329"/>
      <c r="W23" s="329"/>
      <c r="X23" s="329"/>
      <c r="Y23" s="329"/>
      <c r="Z23" s="329"/>
    </row>
    <row r="24" spans="1:72" s="327" customFormat="1" ht="42" customHeight="1" outlineLevel="1" x14ac:dyDescent="0.25">
      <c r="A24" s="173" t="s">
        <v>56</v>
      </c>
      <c r="B24" s="292"/>
      <c r="C24" s="293" t="s">
        <v>120</v>
      </c>
      <c r="D24" s="294"/>
      <c r="E24" s="295" t="s">
        <v>13</v>
      </c>
      <c r="F24" s="326"/>
      <c r="G24" s="288">
        <v>100</v>
      </c>
      <c r="H24" s="299"/>
      <c r="I24" s="198"/>
      <c r="J24" s="297">
        <f>H24+I24</f>
        <v>0</v>
      </c>
      <c r="K24" s="296"/>
      <c r="L24" s="298">
        <f>G24*I24</f>
        <v>0</v>
      </c>
      <c r="M24" s="297">
        <f>K24+L24</f>
        <v>0</v>
      </c>
      <c r="N24" s="1104"/>
      <c r="O24" s="843"/>
      <c r="P24" s="328"/>
      <c r="Q24" s="329"/>
      <c r="R24" s="329"/>
      <c r="S24" s="329"/>
      <c r="T24" s="329"/>
      <c r="U24" s="329"/>
      <c r="V24" s="329"/>
      <c r="W24" s="329"/>
      <c r="X24" s="329"/>
      <c r="Y24" s="329"/>
      <c r="Z24" s="329"/>
    </row>
    <row r="25" spans="1:72" ht="46.5" customHeight="1" outlineLevel="1" x14ac:dyDescent="0.25">
      <c r="A25" s="173" t="s">
        <v>58</v>
      </c>
      <c r="B25" s="286"/>
      <c r="C25" s="287" t="s">
        <v>121</v>
      </c>
      <c r="D25" s="287"/>
      <c r="E25" s="101" t="s">
        <v>13</v>
      </c>
      <c r="F25" s="301"/>
      <c r="G25" s="300">
        <f>G23</f>
        <v>13043.96</v>
      </c>
      <c r="H25" s="79"/>
      <c r="I25" s="198"/>
      <c r="J25" s="289">
        <f t="shared" ref="J25" si="8">H25+I25</f>
        <v>0</v>
      </c>
      <c r="K25" s="79"/>
      <c r="L25" s="290">
        <f t="shared" ref="L25" si="9">G25*I25</f>
        <v>0</v>
      </c>
      <c r="M25" s="289">
        <f t="shared" ref="M25" si="10">K25+L25</f>
        <v>0</v>
      </c>
      <c r="N25" s="91" t="s">
        <v>216</v>
      </c>
      <c r="O25" s="9"/>
      <c r="P25" s="159"/>
    </row>
    <row r="26" spans="1:72" s="21" customFormat="1" ht="36" customHeight="1" x14ac:dyDescent="0.25">
      <c r="A26" s="195">
        <v>3</v>
      </c>
      <c r="B26" s="31"/>
      <c r="C26" s="29" t="s">
        <v>75</v>
      </c>
      <c r="D26" s="29"/>
      <c r="E26" s="40"/>
      <c r="F26" s="40"/>
      <c r="G26" s="50">
        <f>G27+G44+G64+G75</f>
        <v>9263</v>
      </c>
      <c r="H26" s="34"/>
      <c r="I26" s="35"/>
      <c r="J26" s="36"/>
      <c r="K26" s="37">
        <f>K27+K44+K55+K64+K66</f>
        <v>0</v>
      </c>
      <c r="L26" s="38">
        <f>L27+L44+L55+L64+L66</f>
        <v>0</v>
      </c>
      <c r="M26" s="39">
        <f t="shared" si="1"/>
        <v>0</v>
      </c>
      <c r="N26" s="30"/>
      <c r="O26" s="47"/>
      <c r="P26" s="47"/>
      <c r="Q26" s="33"/>
      <c r="R26" s="33"/>
      <c r="S26" s="33"/>
      <c r="T26" s="33"/>
      <c r="U26" s="33"/>
      <c r="V26" s="33"/>
      <c r="W26" s="33"/>
      <c r="X26" s="33"/>
      <c r="Y26" s="33"/>
      <c r="Z26" s="33"/>
      <c r="AA26" s="33"/>
      <c r="AB26" s="33"/>
      <c r="AC26" s="33"/>
      <c r="AD26" s="33"/>
      <c r="AE26" s="33"/>
      <c r="AF26" s="33"/>
      <c r="AG26" s="33"/>
      <c r="AH26" s="33"/>
      <c r="AI26" s="33"/>
      <c r="AJ26" s="33"/>
      <c r="AK26" s="33"/>
      <c r="AL26" s="33"/>
      <c r="AM26" s="33"/>
      <c r="AN26" s="33"/>
      <c r="AO26" s="33"/>
      <c r="AP26" s="33"/>
      <c r="AQ26" s="33"/>
      <c r="AR26" s="33"/>
      <c r="AS26" s="33"/>
      <c r="AT26" s="33"/>
      <c r="AU26" s="33"/>
      <c r="AV26" s="33"/>
      <c r="AW26" s="33"/>
      <c r="AX26" s="33"/>
      <c r="AY26" s="33"/>
      <c r="AZ26" s="33"/>
      <c r="BA26" s="33"/>
      <c r="BB26" s="33"/>
      <c r="BC26" s="33"/>
      <c r="BD26" s="33"/>
      <c r="BE26" s="33"/>
      <c r="BF26" s="33"/>
      <c r="BG26" s="33"/>
      <c r="BH26" s="33"/>
      <c r="BI26" s="33"/>
      <c r="BJ26" s="33"/>
      <c r="BK26" s="33"/>
      <c r="BL26" s="33"/>
      <c r="BM26" s="33"/>
      <c r="BN26" s="33"/>
      <c r="BO26" s="33"/>
      <c r="BP26" s="33"/>
      <c r="BQ26" s="33"/>
      <c r="BR26" s="33"/>
      <c r="BS26" s="33"/>
      <c r="BT26" s="33"/>
    </row>
    <row r="27" spans="1:72" s="73" customFormat="1" ht="40.5" customHeight="1" x14ac:dyDescent="0.25">
      <c r="A27" s="324" t="s">
        <v>51</v>
      </c>
      <c r="B27" s="60"/>
      <c r="C27" s="61" t="s">
        <v>147</v>
      </c>
      <c r="D27" s="62">
        <f>SUM(D28:D43)</f>
        <v>1.84</v>
      </c>
      <c r="E27" s="62" t="s">
        <v>12</v>
      </c>
      <c r="F27" s="62"/>
      <c r="G27" s="63">
        <v>4291</v>
      </c>
      <c r="H27" s="64"/>
      <c r="I27" s="65"/>
      <c r="J27" s="66"/>
      <c r="K27" s="67">
        <f>SUM(K28:K43)</f>
        <v>0</v>
      </c>
      <c r="L27" s="68">
        <f>SUM(L28:L43)</f>
        <v>0</v>
      </c>
      <c r="M27" s="69">
        <f t="shared" si="1"/>
        <v>0</v>
      </c>
      <c r="N27" s="70"/>
      <c r="O27" s="71"/>
      <c r="P27" s="71"/>
      <c r="Q27" s="72"/>
      <c r="R27" s="72"/>
      <c r="S27" s="72"/>
      <c r="T27" s="72"/>
      <c r="U27" s="72"/>
      <c r="V27" s="72"/>
      <c r="W27" s="72"/>
      <c r="X27" s="72"/>
      <c r="Y27" s="72"/>
      <c r="Z27" s="72"/>
      <c r="AA27" s="72"/>
      <c r="AB27" s="72"/>
      <c r="AC27" s="72"/>
      <c r="AD27" s="72"/>
      <c r="AE27" s="72"/>
      <c r="AF27" s="72"/>
      <c r="AG27" s="72"/>
      <c r="AH27" s="72"/>
      <c r="AI27" s="72"/>
      <c r="AJ27" s="72"/>
      <c r="AK27" s="72"/>
      <c r="AL27" s="72"/>
      <c r="AM27" s="72"/>
      <c r="AN27" s="72"/>
      <c r="AO27" s="72"/>
      <c r="AP27" s="72"/>
      <c r="AQ27" s="72"/>
      <c r="AR27" s="72"/>
      <c r="AS27" s="72"/>
      <c r="AT27" s="72"/>
      <c r="AU27" s="72"/>
      <c r="AV27" s="72"/>
      <c r="AW27" s="72"/>
      <c r="AX27" s="72"/>
      <c r="AY27" s="72"/>
      <c r="AZ27" s="72"/>
      <c r="BA27" s="72"/>
      <c r="BB27" s="72"/>
      <c r="BC27" s="72"/>
      <c r="BD27" s="72"/>
      <c r="BE27" s="72"/>
      <c r="BF27" s="72"/>
      <c r="BG27" s="72"/>
      <c r="BH27" s="72"/>
      <c r="BI27" s="72"/>
      <c r="BJ27" s="72"/>
      <c r="BK27" s="72"/>
      <c r="BL27" s="72"/>
      <c r="BM27" s="72"/>
      <c r="BN27" s="72"/>
      <c r="BO27" s="72"/>
      <c r="BP27" s="72"/>
      <c r="BQ27" s="72"/>
      <c r="BR27" s="72"/>
      <c r="BS27" s="72"/>
      <c r="BT27" s="72"/>
    </row>
    <row r="28" spans="1:72" s="73" customFormat="1" ht="54.95" customHeight="1" outlineLevel="1" x14ac:dyDescent="0.25">
      <c r="A28" s="76" t="s">
        <v>52</v>
      </c>
      <c r="B28" s="77"/>
      <c r="C28" s="94" t="s">
        <v>68</v>
      </c>
      <c r="D28" s="77">
        <v>0.05</v>
      </c>
      <c r="E28" s="77" t="s">
        <v>12</v>
      </c>
      <c r="F28" s="78"/>
      <c r="G28" s="123">
        <f>G27</f>
        <v>4291</v>
      </c>
      <c r="H28" s="79">
        <f>H29*$G29/$G28</f>
        <v>0</v>
      </c>
      <c r="I28" s="198"/>
      <c r="J28" s="199">
        <f>H28+I28</f>
        <v>0</v>
      </c>
      <c r="K28" s="200">
        <f>G28*H28</f>
        <v>0</v>
      </c>
      <c r="L28" s="201">
        <f>G28*I28</f>
        <v>0</v>
      </c>
      <c r="M28" s="199">
        <f>L28+K28</f>
        <v>0</v>
      </c>
      <c r="N28" s="81"/>
      <c r="O28" s="82"/>
      <c r="P28" s="82"/>
      <c r="Q28" s="72"/>
      <c r="R28" s="72"/>
      <c r="S28" s="72"/>
      <c r="T28" s="72"/>
      <c r="U28" s="72"/>
      <c r="V28" s="72"/>
      <c r="W28" s="72"/>
      <c r="X28" s="72"/>
      <c r="Y28" s="72"/>
      <c r="Z28" s="72"/>
      <c r="AA28" s="72"/>
      <c r="AB28" s="72"/>
      <c r="AC28" s="72"/>
      <c r="AD28" s="72"/>
      <c r="AE28" s="72"/>
      <c r="AF28" s="72"/>
      <c r="AG28" s="72"/>
      <c r="AH28" s="72"/>
      <c r="AI28" s="72"/>
      <c r="AJ28" s="72"/>
      <c r="AK28" s="72"/>
      <c r="AL28" s="72"/>
      <c r="AM28" s="72"/>
      <c r="AN28" s="72"/>
      <c r="AO28" s="72"/>
      <c r="AP28" s="72"/>
      <c r="AQ28" s="72"/>
      <c r="AR28" s="72"/>
      <c r="AS28" s="72"/>
      <c r="AT28" s="72"/>
      <c r="AU28" s="72"/>
      <c r="AV28" s="72"/>
      <c r="AW28" s="72"/>
      <c r="AX28" s="72"/>
      <c r="AY28" s="72"/>
      <c r="AZ28" s="72"/>
      <c r="BA28" s="72"/>
      <c r="BB28" s="72"/>
      <c r="BC28" s="72"/>
      <c r="BD28" s="72"/>
      <c r="BE28" s="72"/>
      <c r="BF28" s="72"/>
      <c r="BG28" s="72"/>
      <c r="BH28" s="72"/>
      <c r="BI28" s="72"/>
      <c r="BJ28" s="72"/>
      <c r="BK28" s="72"/>
      <c r="BL28" s="72"/>
      <c r="BM28" s="72"/>
      <c r="BN28" s="72"/>
      <c r="BO28" s="72"/>
      <c r="BP28" s="72"/>
      <c r="BQ28" s="72"/>
      <c r="BR28" s="72"/>
      <c r="BS28" s="72"/>
      <c r="BT28" s="72"/>
    </row>
    <row r="29" spans="1:72" s="73" customFormat="1" ht="41.25" customHeight="1" outlineLevel="1" x14ac:dyDescent="0.25">
      <c r="A29" s="76" t="s">
        <v>123</v>
      </c>
      <c r="B29" s="95"/>
      <c r="C29" s="96" t="s">
        <v>67</v>
      </c>
      <c r="D29" s="85"/>
      <c r="E29" s="85" t="s">
        <v>33</v>
      </c>
      <c r="F29" s="86">
        <v>0.12330000000000001</v>
      </c>
      <c r="G29" s="202">
        <f>G28*F29</f>
        <v>529.08000000000004</v>
      </c>
      <c r="H29" s="203"/>
      <c r="I29" s="204"/>
      <c r="J29" s="205"/>
      <c r="K29" s="206"/>
      <c r="L29" s="204"/>
      <c r="M29" s="205"/>
      <c r="N29" s="87"/>
      <c r="O29" s="82"/>
      <c r="P29" s="82"/>
      <c r="Q29" s="72"/>
      <c r="R29" s="72"/>
      <c r="S29" s="72"/>
      <c r="T29" s="72"/>
      <c r="U29" s="72"/>
      <c r="V29" s="72"/>
      <c r="W29" s="72"/>
      <c r="X29" s="72"/>
      <c r="Y29" s="72"/>
      <c r="Z29" s="72"/>
      <c r="AA29" s="72"/>
      <c r="AB29" s="72"/>
      <c r="AC29" s="72"/>
      <c r="AD29" s="72"/>
      <c r="AE29" s="72"/>
      <c r="AF29" s="72"/>
      <c r="AG29" s="72"/>
      <c r="AH29" s="72"/>
      <c r="AI29" s="72"/>
      <c r="AJ29" s="72"/>
      <c r="AK29" s="72"/>
      <c r="AL29" s="72"/>
      <c r="AM29" s="72"/>
      <c r="AN29" s="72"/>
      <c r="AO29" s="72"/>
      <c r="AP29" s="72"/>
      <c r="AQ29" s="72"/>
      <c r="AR29" s="72"/>
      <c r="AS29" s="72"/>
      <c r="AT29" s="72"/>
      <c r="AU29" s="72"/>
      <c r="AV29" s="72"/>
      <c r="AW29" s="72"/>
      <c r="AX29" s="72"/>
      <c r="AY29" s="72"/>
      <c r="AZ29" s="72"/>
      <c r="BA29" s="72"/>
      <c r="BB29" s="72"/>
      <c r="BC29" s="72"/>
      <c r="BD29" s="72"/>
      <c r="BE29" s="72"/>
      <c r="BF29" s="72"/>
      <c r="BG29" s="72"/>
      <c r="BH29" s="72"/>
      <c r="BI29" s="72"/>
      <c r="BJ29" s="72"/>
      <c r="BK29" s="72"/>
      <c r="BL29" s="72"/>
      <c r="BM29" s="72"/>
      <c r="BN29" s="72"/>
      <c r="BO29" s="72"/>
      <c r="BP29" s="72"/>
      <c r="BQ29" s="72"/>
      <c r="BR29" s="72"/>
      <c r="BS29" s="72"/>
      <c r="BT29" s="72"/>
    </row>
    <row r="30" spans="1:72" s="73" customFormat="1" ht="47.25" customHeight="1" outlineLevel="1" x14ac:dyDescent="0.25">
      <c r="A30" s="76" t="s">
        <v>122</v>
      </c>
      <c r="B30" s="77"/>
      <c r="C30" s="94" t="s">
        <v>152</v>
      </c>
      <c r="D30" s="77">
        <v>0.08</v>
      </c>
      <c r="E30" s="77" t="s">
        <v>12</v>
      </c>
      <c r="F30" s="78"/>
      <c r="G30" s="123">
        <f>G27</f>
        <v>4291</v>
      </c>
      <c r="H30" s="79">
        <f>H31*$G31/$G30</f>
        <v>0</v>
      </c>
      <c r="I30" s="198"/>
      <c r="J30" s="199">
        <f>H30+I30</f>
        <v>0</v>
      </c>
      <c r="K30" s="200">
        <f>G30*H30</f>
        <v>0</v>
      </c>
      <c r="L30" s="201">
        <f>G30*I30</f>
        <v>0</v>
      </c>
      <c r="M30" s="199">
        <f>L30+K30</f>
        <v>0</v>
      </c>
      <c r="N30" s="81"/>
      <c r="O30" s="82"/>
      <c r="P30" s="82"/>
      <c r="Q30" s="72"/>
      <c r="R30" s="72"/>
      <c r="S30" s="72"/>
      <c r="T30" s="72"/>
      <c r="U30" s="72"/>
      <c r="V30" s="72"/>
      <c r="W30" s="72"/>
      <c r="X30" s="72"/>
      <c r="Y30" s="72"/>
      <c r="Z30" s="72"/>
      <c r="AA30" s="72"/>
      <c r="AB30" s="72"/>
      <c r="AC30" s="72"/>
      <c r="AD30" s="72"/>
      <c r="AE30" s="72"/>
      <c r="AF30" s="72"/>
      <c r="AG30" s="72"/>
      <c r="AH30" s="72"/>
      <c r="AI30" s="72"/>
      <c r="AJ30" s="72"/>
      <c r="AK30" s="72"/>
      <c r="AL30" s="72"/>
      <c r="AM30" s="72"/>
      <c r="AN30" s="72"/>
      <c r="AO30" s="72"/>
      <c r="AP30" s="72"/>
      <c r="AQ30" s="72"/>
      <c r="AR30" s="72"/>
      <c r="AS30" s="72"/>
      <c r="AT30" s="72"/>
      <c r="AU30" s="72"/>
      <c r="AV30" s="72"/>
      <c r="AW30" s="72"/>
      <c r="AX30" s="72"/>
      <c r="AY30" s="72"/>
      <c r="AZ30" s="72"/>
      <c r="BA30" s="72"/>
      <c r="BB30" s="72"/>
      <c r="BC30" s="72"/>
      <c r="BD30" s="72"/>
      <c r="BE30" s="72"/>
      <c r="BF30" s="72"/>
      <c r="BG30" s="72"/>
      <c r="BH30" s="72"/>
      <c r="BI30" s="72"/>
      <c r="BJ30" s="72"/>
      <c r="BK30" s="72"/>
      <c r="BL30" s="72"/>
      <c r="BM30" s="72"/>
      <c r="BN30" s="72"/>
      <c r="BO30" s="72"/>
      <c r="BP30" s="72"/>
      <c r="BQ30" s="72"/>
      <c r="BR30" s="72"/>
      <c r="BS30" s="72"/>
      <c r="BT30" s="72"/>
    </row>
    <row r="31" spans="1:72" s="73" customFormat="1" ht="40.5" customHeight="1" outlineLevel="1" x14ac:dyDescent="0.25">
      <c r="A31" s="76" t="s">
        <v>124</v>
      </c>
      <c r="B31" s="95"/>
      <c r="C31" s="96" t="s">
        <v>84</v>
      </c>
      <c r="D31" s="85"/>
      <c r="E31" s="85" t="s">
        <v>33</v>
      </c>
      <c r="F31" s="85">
        <v>0.222</v>
      </c>
      <c r="G31" s="202">
        <f>G30*F31</f>
        <v>952.6</v>
      </c>
      <c r="H31" s="203"/>
      <c r="I31" s="204"/>
      <c r="J31" s="205"/>
      <c r="K31" s="206"/>
      <c r="L31" s="204"/>
      <c r="M31" s="205"/>
      <c r="N31" s="87"/>
      <c r="O31" s="82"/>
      <c r="P31" s="82"/>
      <c r="Q31" s="72"/>
      <c r="R31" s="72"/>
      <c r="S31" s="72"/>
      <c r="T31" s="72"/>
      <c r="U31" s="72"/>
      <c r="V31" s="72"/>
      <c r="W31" s="72"/>
      <c r="X31" s="72"/>
      <c r="Y31" s="72"/>
      <c r="Z31" s="72"/>
      <c r="AA31" s="72"/>
      <c r="AB31" s="72"/>
      <c r="AC31" s="72"/>
      <c r="AD31" s="72"/>
      <c r="AE31" s="72"/>
      <c r="AF31" s="72"/>
      <c r="AG31" s="72"/>
      <c r="AH31" s="72"/>
      <c r="AI31" s="72"/>
      <c r="AJ31" s="72"/>
      <c r="AK31" s="72"/>
      <c r="AL31" s="72"/>
      <c r="AM31" s="72"/>
      <c r="AN31" s="72"/>
      <c r="AO31" s="72"/>
      <c r="AP31" s="72"/>
      <c r="AQ31" s="72"/>
      <c r="AR31" s="72"/>
      <c r="AS31" s="72"/>
      <c r="AT31" s="72"/>
      <c r="AU31" s="72"/>
      <c r="AV31" s="72"/>
      <c r="AW31" s="72"/>
      <c r="AX31" s="72"/>
      <c r="AY31" s="72"/>
      <c r="AZ31" s="72"/>
      <c r="BA31" s="72"/>
      <c r="BB31" s="72"/>
      <c r="BC31" s="72"/>
      <c r="BD31" s="72"/>
      <c r="BE31" s="72"/>
      <c r="BF31" s="72"/>
      <c r="BG31" s="72"/>
      <c r="BH31" s="72"/>
      <c r="BI31" s="72"/>
      <c r="BJ31" s="72"/>
      <c r="BK31" s="72"/>
      <c r="BL31" s="72"/>
      <c r="BM31" s="72"/>
      <c r="BN31" s="72"/>
      <c r="BO31" s="72"/>
      <c r="BP31" s="72"/>
      <c r="BQ31" s="72"/>
      <c r="BR31" s="72"/>
      <c r="BS31" s="72"/>
      <c r="BT31" s="72"/>
    </row>
    <row r="32" spans="1:72" s="73" customFormat="1" ht="59.25" customHeight="1" outlineLevel="1" x14ac:dyDescent="0.25">
      <c r="A32" s="76" t="s">
        <v>125</v>
      </c>
      <c r="B32" s="77"/>
      <c r="C32" s="94" t="s">
        <v>151</v>
      </c>
      <c r="D32" s="77">
        <v>0.1</v>
      </c>
      <c r="E32" s="77" t="s">
        <v>12</v>
      </c>
      <c r="F32" s="78"/>
      <c r="G32" s="123">
        <f>G27</f>
        <v>4291</v>
      </c>
      <c r="H32" s="79">
        <f>H33*$G33/$G32</f>
        <v>0</v>
      </c>
      <c r="I32" s="198"/>
      <c r="J32" s="199">
        <f>H32+I32</f>
        <v>0</v>
      </c>
      <c r="K32" s="200">
        <f>G32*H32</f>
        <v>0</v>
      </c>
      <c r="L32" s="201">
        <f>G32*I32</f>
        <v>0</v>
      </c>
      <c r="M32" s="199">
        <f>L32+K32</f>
        <v>0</v>
      </c>
      <c r="N32" s="81"/>
      <c r="O32" s="82"/>
      <c r="P32" s="82"/>
      <c r="Q32" s="72"/>
      <c r="R32" s="72"/>
      <c r="S32" s="72"/>
      <c r="T32" s="72"/>
      <c r="U32" s="72"/>
      <c r="V32" s="72"/>
      <c r="W32" s="72"/>
      <c r="X32" s="72"/>
      <c r="Y32" s="72"/>
      <c r="Z32" s="72"/>
      <c r="AA32" s="72"/>
      <c r="AB32" s="72"/>
      <c r="AC32" s="72"/>
      <c r="AD32" s="72"/>
      <c r="AE32" s="72"/>
      <c r="AF32" s="72"/>
      <c r="AG32" s="72"/>
      <c r="AH32" s="72"/>
      <c r="AI32" s="72"/>
      <c r="AJ32" s="72"/>
      <c r="AK32" s="72"/>
      <c r="AL32" s="72"/>
      <c r="AM32" s="72"/>
      <c r="AN32" s="72"/>
      <c r="AO32" s="72"/>
      <c r="AP32" s="72"/>
      <c r="AQ32" s="72"/>
      <c r="AR32" s="72"/>
      <c r="AS32" s="72"/>
      <c r="AT32" s="72"/>
      <c r="AU32" s="72"/>
      <c r="AV32" s="72"/>
      <c r="AW32" s="72"/>
      <c r="AX32" s="72"/>
      <c r="AY32" s="72"/>
      <c r="AZ32" s="72"/>
      <c r="BA32" s="72"/>
      <c r="BB32" s="72"/>
      <c r="BC32" s="72"/>
      <c r="BD32" s="72"/>
      <c r="BE32" s="72"/>
      <c r="BF32" s="72"/>
      <c r="BG32" s="72"/>
      <c r="BH32" s="72"/>
      <c r="BI32" s="72"/>
      <c r="BJ32" s="72"/>
      <c r="BK32" s="72"/>
      <c r="BL32" s="72"/>
      <c r="BM32" s="72"/>
      <c r="BN32" s="72"/>
      <c r="BO32" s="72"/>
      <c r="BP32" s="72"/>
      <c r="BQ32" s="72"/>
      <c r="BR32" s="72"/>
      <c r="BS32" s="72"/>
      <c r="BT32" s="72"/>
    </row>
    <row r="33" spans="1:72" s="73" customFormat="1" ht="40.5" customHeight="1" outlineLevel="1" x14ac:dyDescent="0.25">
      <c r="A33" s="76" t="s">
        <v>126</v>
      </c>
      <c r="B33" s="95"/>
      <c r="C33" s="96" t="s">
        <v>85</v>
      </c>
      <c r="D33" s="85"/>
      <c r="E33" s="85" t="s">
        <v>33</v>
      </c>
      <c r="F33" s="85">
        <v>0.29599999999999999</v>
      </c>
      <c r="G33" s="202">
        <f>G32*F33</f>
        <v>1270.1400000000001</v>
      </c>
      <c r="H33" s="203"/>
      <c r="I33" s="204"/>
      <c r="J33" s="205"/>
      <c r="K33" s="206"/>
      <c r="L33" s="204"/>
      <c r="M33" s="205"/>
      <c r="N33" s="87"/>
      <c r="O33" s="82"/>
      <c r="P33" s="82"/>
      <c r="Q33" s="72"/>
      <c r="R33" s="72"/>
      <c r="S33" s="72"/>
      <c r="T33" s="72"/>
      <c r="U33" s="72"/>
      <c r="V33" s="72"/>
      <c r="W33" s="72"/>
      <c r="X33" s="72"/>
      <c r="Y33" s="72"/>
      <c r="Z33" s="72"/>
      <c r="AA33" s="72"/>
      <c r="AB33" s="72"/>
      <c r="AC33" s="72"/>
      <c r="AD33" s="72"/>
      <c r="AE33" s="72"/>
      <c r="AF33" s="72"/>
      <c r="AG33" s="72"/>
      <c r="AH33" s="72"/>
      <c r="AI33" s="72"/>
      <c r="AJ33" s="72"/>
      <c r="AK33" s="72"/>
      <c r="AL33" s="72"/>
      <c r="AM33" s="72"/>
      <c r="AN33" s="72"/>
      <c r="AO33" s="72"/>
      <c r="AP33" s="72"/>
      <c r="AQ33" s="72"/>
      <c r="AR33" s="72"/>
      <c r="AS33" s="72"/>
      <c r="AT33" s="72"/>
      <c r="AU33" s="72"/>
      <c r="AV33" s="72"/>
      <c r="AW33" s="72"/>
      <c r="AX33" s="72"/>
      <c r="AY33" s="72"/>
      <c r="AZ33" s="72"/>
      <c r="BA33" s="72"/>
      <c r="BB33" s="72"/>
      <c r="BC33" s="72"/>
      <c r="BD33" s="72"/>
      <c r="BE33" s="72"/>
      <c r="BF33" s="72"/>
      <c r="BG33" s="72"/>
      <c r="BH33" s="72"/>
      <c r="BI33" s="72"/>
      <c r="BJ33" s="72"/>
      <c r="BK33" s="72"/>
      <c r="BL33" s="72"/>
      <c r="BM33" s="72"/>
      <c r="BN33" s="72"/>
      <c r="BO33" s="72"/>
      <c r="BP33" s="72"/>
      <c r="BQ33" s="72"/>
      <c r="BR33" s="72"/>
      <c r="BS33" s="72"/>
      <c r="BT33" s="72"/>
    </row>
    <row r="34" spans="1:72" s="73" customFormat="1" ht="39.950000000000003" customHeight="1" outlineLevel="1" x14ac:dyDescent="0.25">
      <c r="A34" s="76" t="s">
        <v>127</v>
      </c>
      <c r="B34" s="77"/>
      <c r="C34" s="94" t="s">
        <v>150</v>
      </c>
      <c r="D34" s="77">
        <v>0.36</v>
      </c>
      <c r="E34" s="77" t="s">
        <v>13</v>
      </c>
      <c r="F34" s="78"/>
      <c r="G34" s="123">
        <v>1625</v>
      </c>
      <c r="H34" s="141">
        <f>(G35*H35+G36*H36+G37*H37)/G34</f>
        <v>0</v>
      </c>
      <c r="I34" s="198"/>
      <c r="J34" s="199">
        <f>H34+I34</f>
        <v>0</v>
      </c>
      <c r="K34" s="200">
        <f>G34*H34</f>
        <v>0</v>
      </c>
      <c r="L34" s="201">
        <f>G34*I34</f>
        <v>0</v>
      </c>
      <c r="M34" s="199">
        <f>K34+L34</f>
        <v>0</v>
      </c>
      <c r="N34" s="88"/>
      <c r="O34" s="89"/>
      <c r="P34" s="89"/>
      <c r="Q34" s="90"/>
      <c r="R34" s="90"/>
      <c r="S34" s="90"/>
      <c r="T34" s="90"/>
      <c r="U34" s="90"/>
      <c r="V34" s="90"/>
      <c r="W34" s="90"/>
      <c r="X34" s="90"/>
      <c r="Y34" s="90"/>
      <c r="Z34" s="90"/>
      <c r="AA34" s="72"/>
      <c r="AB34" s="72"/>
      <c r="AC34" s="72"/>
      <c r="AD34" s="72"/>
      <c r="AE34" s="72"/>
      <c r="AF34" s="72"/>
      <c r="AG34" s="72"/>
      <c r="AH34" s="72"/>
      <c r="AI34" s="72"/>
      <c r="AJ34" s="72"/>
      <c r="AK34" s="72"/>
      <c r="AL34" s="72"/>
      <c r="AM34" s="72"/>
      <c r="AN34" s="72"/>
      <c r="AO34" s="72"/>
      <c r="AP34" s="72"/>
      <c r="AQ34" s="72"/>
      <c r="AR34" s="72"/>
      <c r="AS34" s="72"/>
      <c r="AT34" s="72"/>
      <c r="AU34" s="72"/>
      <c r="AV34" s="72"/>
      <c r="AW34" s="72"/>
      <c r="AX34" s="72"/>
      <c r="AY34" s="72"/>
      <c r="AZ34" s="72"/>
      <c r="BA34" s="72"/>
      <c r="BB34" s="72"/>
      <c r="BC34" s="72"/>
      <c r="BD34" s="72"/>
      <c r="BE34" s="72"/>
      <c r="BF34" s="72"/>
      <c r="BG34" s="72"/>
      <c r="BH34" s="72"/>
      <c r="BI34" s="72"/>
      <c r="BJ34" s="72"/>
      <c r="BK34" s="72"/>
      <c r="BL34" s="72"/>
      <c r="BM34" s="72"/>
      <c r="BN34" s="72"/>
      <c r="BO34" s="72"/>
      <c r="BP34" s="72"/>
      <c r="BQ34" s="72"/>
      <c r="BR34" s="72"/>
      <c r="BS34" s="72"/>
      <c r="BT34" s="72"/>
    </row>
    <row r="35" spans="1:72" s="73" customFormat="1" ht="27.95" customHeight="1" outlineLevel="1" x14ac:dyDescent="0.25">
      <c r="A35" s="76" t="s">
        <v>128</v>
      </c>
      <c r="B35" s="372"/>
      <c r="C35" s="96" t="s">
        <v>86</v>
      </c>
      <c r="D35" s="85"/>
      <c r="E35" s="85" t="s">
        <v>13</v>
      </c>
      <c r="F35" s="85">
        <v>1.24</v>
      </c>
      <c r="G35" s="202">
        <f>(G34)*F35</f>
        <v>2015</v>
      </c>
      <c r="H35" s="203"/>
      <c r="I35" s="204"/>
      <c r="J35" s="205"/>
      <c r="K35" s="206"/>
      <c r="L35" s="204"/>
      <c r="M35" s="205"/>
      <c r="N35" s="87" t="s">
        <v>46</v>
      </c>
      <c r="O35" s="92"/>
      <c r="P35" s="92"/>
      <c r="Q35" s="90"/>
      <c r="R35" s="90"/>
      <c r="S35" s="90"/>
      <c r="T35" s="90"/>
      <c r="U35" s="90"/>
      <c r="V35" s="90"/>
      <c r="W35" s="90"/>
      <c r="X35" s="90"/>
      <c r="Y35" s="90"/>
      <c r="Z35" s="90"/>
      <c r="AA35" s="72"/>
      <c r="AB35" s="72"/>
      <c r="AC35" s="72"/>
      <c r="AD35" s="72"/>
      <c r="AE35" s="72"/>
      <c r="AF35" s="72"/>
      <c r="AG35" s="72"/>
      <c r="AH35" s="72"/>
      <c r="AI35" s="72"/>
      <c r="AJ35" s="72"/>
      <c r="AK35" s="72"/>
      <c r="AL35" s="72"/>
      <c r="AM35" s="72"/>
      <c r="AN35" s="72"/>
      <c r="AO35" s="72"/>
      <c r="AP35" s="72"/>
      <c r="AQ35" s="72"/>
      <c r="AR35" s="72"/>
      <c r="AS35" s="72"/>
      <c r="AT35" s="72"/>
      <c r="AU35" s="72"/>
      <c r="AV35" s="72"/>
      <c r="AW35" s="72"/>
      <c r="AX35" s="72"/>
      <c r="AY35" s="72"/>
      <c r="AZ35" s="72"/>
      <c r="BA35" s="72"/>
      <c r="BB35" s="72"/>
      <c r="BC35" s="72"/>
      <c r="BD35" s="72"/>
      <c r="BE35" s="72"/>
      <c r="BF35" s="72"/>
      <c r="BG35" s="72"/>
      <c r="BH35" s="72"/>
      <c r="BI35" s="72"/>
      <c r="BJ35" s="72"/>
      <c r="BK35" s="72"/>
      <c r="BL35" s="72"/>
      <c r="BM35" s="72"/>
      <c r="BN35" s="72"/>
      <c r="BO35" s="72"/>
      <c r="BP35" s="72"/>
      <c r="BQ35" s="72"/>
      <c r="BR35" s="72"/>
      <c r="BS35" s="72"/>
      <c r="BT35" s="72"/>
    </row>
    <row r="36" spans="1:72" s="73" customFormat="1" ht="27.95" customHeight="1" outlineLevel="1" x14ac:dyDescent="0.25">
      <c r="A36" s="76" t="s">
        <v>129</v>
      </c>
      <c r="B36" s="95"/>
      <c r="C36" s="96" t="s">
        <v>87</v>
      </c>
      <c r="D36" s="85"/>
      <c r="E36" s="85" t="s">
        <v>13</v>
      </c>
      <c r="F36" s="85">
        <v>0.1</v>
      </c>
      <c r="G36" s="202">
        <f>G34*F36</f>
        <v>162.5</v>
      </c>
      <c r="H36" s="203"/>
      <c r="I36" s="204"/>
      <c r="J36" s="205"/>
      <c r="K36" s="206"/>
      <c r="L36" s="204"/>
      <c r="M36" s="205"/>
      <c r="N36" s="87"/>
      <c r="O36" s="92"/>
      <c r="P36" s="92"/>
      <c r="Q36" s="90"/>
      <c r="R36" s="90"/>
      <c r="S36" s="90"/>
      <c r="T36" s="90"/>
      <c r="U36" s="90"/>
      <c r="V36" s="90"/>
      <c r="W36" s="90"/>
      <c r="X36" s="90"/>
      <c r="Y36" s="90"/>
      <c r="Z36" s="90"/>
      <c r="AA36" s="72"/>
      <c r="AB36" s="72"/>
      <c r="AC36" s="72"/>
      <c r="AD36" s="72"/>
      <c r="AE36" s="72"/>
      <c r="AF36" s="72"/>
      <c r="AG36" s="72"/>
      <c r="AH36" s="72"/>
      <c r="AI36" s="72"/>
      <c r="AJ36" s="72"/>
      <c r="AK36" s="72"/>
      <c r="AL36" s="72"/>
      <c r="AM36" s="72"/>
      <c r="AN36" s="72"/>
      <c r="AO36" s="72"/>
      <c r="AP36" s="72"/>
      <c r="AQ36" s="72"/>
      <c r="AR36" s="72"/>
      <c r="AS36" s="72"/>
      <c r="AT36" s="72"/>
      <c r="AU36" s="72"/>
      <c r="AV36" s="72"/>
      <c r="AW36" s="72"/>
      <c r="AX36" s="72"/>
      <c r="AY36" s="72"/>
      <c r="AZ36" s="72"/>
      <c r="BA36" s="72"/>
      <c r="BB36" s="72"/>
      <c r="BC36" s="72"/>
      <c r="BD36" s="72"/>
      <c r="BE36" s="72"/>
      <c r="BF36" s="72"/>
      <c r="BG36" s="72"/>
      <c r="BH36" s="72"/>
      <c r="BI36" s="72"/>
      <c r="BJ36" s="72"/>
      <c r="BK36" s="72"/>
      <c r="BL36" s="72"/>
      <c r="BM36" s="72"/>
      <c r="BN36" s="72"/>
      <c r="BO36" s="72"/>
      <c r="BP36" s="72"/>
      <c r="BQ36" s="72"/>
      <c r="BR36" s="72"/>
      <c r="BS36" s="72"/>
      <c r="BT36" s="72"/>
    </row>
    <row r="37" spans="1:72" s="73" customFormat="1" ht="27.95" customHeight="1" outlineLevel="1" x14ac:dyDescent="0.25">
      <c r="A37" s="76" t="s">
        <v>130</v>
      </c>
      <c r="B37" s="95"/>
      <c r="C37" s="96" t="s">
        <v>88</v>
      </c>
      <c r="D37" s="85"/>
      <c r="E37" s="85" t="s">
        <v>13</v>
      </c>
      <c r="F37" s="85">
        <v>0.1</v>
      </c>
      <c r="G37" s="202">
        <f>G34*F37</f>
        <v>162.5</v>
      </c>
      <c r="H37" s="203"/>
      <c r="I37" s="204"/>
      <c r="J37" s="205"/>
      <c r="K37" s="206"/>
      <c r="L37" s="204"/>
      <c r="M37" s="205"/>
      <c r="N37" s="87"/>
      <c r="O37" s="92"/>
      <c r="P37" s="92"/>
      <c r="Q37" s="90"/>
      <c r="R37" s="90"/>
      <c r="S37" s="90"/>
      <c r="T37" s="90"/>
      <c r="U37" s="90"/>
      <c r="V37" s="90"/>
      <c r="W37" s="90"/>
      <c r="X37" s="90"/>
      <c r="Y37" s="90"/>
      <c r="Z37" s="90"/>
      <c r="AA37" s="72"/>
      <c r="AB37" s="72"/>
      <c r="AC37" s="72"/>
      <c r="AD37" s="72"/>
      <c r="AE37" s="72"/>
      <c r="AF37" s="72"/>
      <c r="AG37" s="72"/>
      <c r="AH37" s="72"/>
      <c r="AI37" s="72"/>
      <c r="AJ37" s="72"/>
      <c r="AK37" s="72"/>
      <c r="AL37" s="72"/>
      <c r="AM37" s="72"/>
      <c r="AN37" s="72"/>
      <c r="AO37" s="72"/>
      <c r="AP37" s="72"/>
      <c r="AQ37" s="72"/>
      <c r="AR37" s="72"/>
      <c r="AS37" s="72"/>
      <c r="AT37" s="72"/>
      <c r="AU37" s="72"/>
      <c r="AV37" s="72"/>
      <c r="AW37" s="72"/>
      <c r="AX37" s="72"/>
      <c r="AY37" s="72"/>
      <c r="AZ37" s="72"/>
      <c r="BA37" s="72"/>
      <c r="BB37" s="72"/>
      <c r="BC37" s="72"/>
      <c r="BD37" s="72"/>
      <c r="BE37" s="72"/>
      <c r="BF37" s="72"/>
      <c r="BG37" s="72"/>
      <c r="BH37" s="72"/>
      <c r="BI37" s="72"/>
      <c r="BJ37" s="72"/>
      <c r="BK37" s="72"/>
      <c r="BL37" s="72"/>
      <c r="BM37" s="72"/>
      <c r="BN37" s="72"/>
      <c r="BO37" s="72"/>
      <c r="BP37" s="72"/>
      <c r="BQ37" s="72"/>
      <c r="BR37" s="72"/>
      <c r="BS37" s="72"/>
      <c r="BT37" s="72"/>
    </row>
    <row r="38" spans="1:72" s="73" customFormat="1" ht="39.950000000000003" customHeight="1" outlineLevel="1" x14ac:dyDescent="0.25">
      <c r="A38" s="76" t="s">
        <v>131</v>
      </c>
      <c r="B38" s="77"/>
      <c r="C38" s="94" t="s">
        <v>149</v>
      </c>
      <c r="D38" s="77">
        <v>0.55000000000000004</v>
      </c>
      <c r="E38" s="77" t="s">
        <v>13</v>
      </c>
      <c r="F38" s="78"/>
      <c r="G38" s="123">
        <f>(4510)*D38</f>
        <v>2480.5</v>
      </c>
      <c r="H38" s="79">
        <f>H39*$G39/$G38</f>
        <v>0</v>
      </c>
      <c r="I38" s="198"/>
      <c r="J38" s="199">
        <f>H38+I38</f>
        <v>0</v>
      </c>
      <c r="K38" s="200">
        <f>G38*H38</f>
        <v>0</v>
      </c>
      <c r="L38" s="201">
        <f>G38*I38</f>
        <v>0</v>
      </c>
      <c r="M38" s="199">
        <f>L38+K38</f>
        <v>0</v>
      </c>
      <c r="N38" s="81"/>
      <c r="O38" s="82"/>
      <c r="P38" s="82"/>
      <c r="Q38" s="72"/>
      <c r="R38" s="72"/>
      <c r="S38" s="72"/>
      <c r="T38" s="72"/>
      <c r="U38" s="72"/>
      <c r="V38" s="72"/>
      <c r="W38" s="72"/>
      <c r="X38" s="72"/>
      <c r="Y38" s="72"/>
      <c r="Z38" s="72"/>
      <c r="AA38" s="72"/>
      <c r="AB38" s="72"/>
      <c r="AC38" s="72"/>
      <c r="AD38" s="72"/>
      <c r="AE38" s="72"/>
      <c r="AF38" s="72"/>
      <c r="AG38" s="72"/>
      <c r="AH38" s="72"/>
      <c r="AI38" s="72"/>
      <c r="AJ38" s="72"/>
      <c r="AK38" s="72"/>
      <c r="AL38" s="72"/>
      <c r="AM38" s="72"/>
      <c r="AN38" s="72"/>
      <c r="AO38" s="72"/>
      <c r="AP38" s="72"/>
      <c r="AQ38" s="72"/>
      <c r="AR38" s="72"/>
      <c r="AS38" s="72"/>
      <c r="AT38" s="72"/>
      <c r="AU38" s="72"/>
      <c r="AV38" s="72"/>
      <c r="AW38" s="72"/>
      <c r="AX38" s="72"/>
      <c r="AY38" s="72"/>
      <c r="AZ38" s="72"/>
      <c r="BA38" s="72"/>
      <c r="BB38" s="72"/>
      <c r="BC38" s="72"/>
      <c r="BD38" s="72"/>
      <c r="BE38" s="72"/>
      <c r="BF38" s="72"/>
      <c r="BG38" s="72"/>
      <c r="BH38" s="72"/>
      <c r="BI38" s="72"/>
      <c r="BJ38" s="72"/>
      <c r="BK38" s="72"/>
      <c r="BL38" s="72"/>
      <c r="BM38" s="72"/>
      <c r="BN38" s="72"/>
      <c r="BO38" s="72"/>
      <c r="BP38" s="72"/>
      <c r="BQ38" s="72"/>
      <c r="BR38" s="72"/>
      <c r="BS38" s="72"/>
      <c r="BT38" s="72"/>
    </row>
    <row r="39" spans="1:72" s="73" customFormat="1" ht="27.95" customHeight="1" outlineLevel="1" x14ac:dyDescent="0.25">
      <c r="A39" s="76" t="s">
        <v>132</v>
      </c>
      <c r="B39" s="95" t="s">
        <v>213</v>
      </c>
      <c r="C39" s="96" t="s">
        <v>214</v>
      </c>
      <c r="D39" s="85"/>
      <c r="E39" s="85" t="s">
        <v>13</v>
      </c>
      <c r="F39" s="85">
        <v>1.1000000000000001</v>
      </c>
      <c r="G39" s="202">
        <f>(G38+610)*F39</f>
        <v>3399.55</v>
      </c>
      <c r="H39" s="203"/>
      <c r="I39" s="204"/>
      <c r="J39" s="205"/>
      <c r="K39" s="206"/>
      <c r="L39" s="204"/>
      <c r="M39" s="205"/>
      <c r="N39" s="87" t="s">
        <v>63</v>
      </c>
      <c r="O39" s="82"/>
      <c r="P39" s="82"/>
      <c r="Q39" s="72"/>
      <c r="R39" s="72"/>
      <c r="S39" s="72"/>
      <c r="T39" s="72"/>
      <c r="U39" s="72"/>
      <c r="V39" s="72"/>
      <c r="W39" s="72"/>
      <c r="X39" s="72"/>
      <c r="Y39" s="72"/>
      <c r="Z39" s="72"/>
      <c r="AA39" s="72"/>
      <c r="AB39" s="72"/>
      <c r="AC39" s="72"/>
      <c r="AD39" s="72"/>
      <c r="AE39" s="72"/>
      <c r="AF39" s="72"/>
      <c r="AG39" s="72"/>
      <c r="AH39" s="72"/>
      <c r="AI39" s="72"/>
      <c r="AJ39" s="72"/>
      <c r="AK39" s="72"/>
      <c r="AL39" s="72"/>
      <c r="AM39" s="72"/>
      <c r="AN39" s="72"/>
      <c r="AO39" s="72"/>
      <c r="AP39" s="72"/>
      <c r="AQ39" s="72"/>
      <c r="AR39" s="72"/>
      <c r="AS39" s="72"/>
      <c r="AT39" s="72"/>
      <c r="AU39" s="72"/>
      <c r="AV39" s="72"/>
      <c r="AW39" s="72"/>
      <c r="AX39" s="72"/>
      <c r="AY39" s="72"/>
      <c r="AZ39" s="72"/>
      <c r="BA39" s="72"/>
      <c r="BB39" s="72"/>
      <c r="BC39" s="72"/>
      <c r="BD39" s="72"/>
      <c r="BE39" s="72"/>
      <c r="BF39" s="72"/>
      <c r="BG39" s="72"/>
      <c r="BH39" s="72"/>
      <c r="BI39" s="72"/>
      <c r="BJ39" s="72"/>
      <c r="BK39" s="72"/>
      <c r="BL39" s="72"/>
      <c r="BM39" s="72"/>
      <c r="BN39" s="72"/>
      <c r="BO39" s="72"/>
      <c r="BP39" s="72"/>
      <c r="BQ39" s="72"/>
      <c r="BR39" s="72"/>
      <c r="BS39" s="72"/>
      <c r="BT39" s="72"/>
    </row>
    <row r="40" spans="1:72" s="73" customFormat="1" ht="39.950000000000003" customHeight="1" outlineLevel="1" x14ac:dyDescent="0.25">
      <c r="A40" s="76" t="s">
        <v>133</v>
      </c>
      <c r="B40" s="77"/>
      <c r="C40" s="94" t="s">
        <v>71</v>
      </c>
      <c r="D40" s="77">
        <v>0.7</v>
      </c>
      <c r="E40" s="77" t="s">
        <v>13</v>
      </c>
      <c r="F40" s="78"/>
      <c r="G40" s="123">
        <v>3160</v>
      </c>
      <c r="H40" s="79">
        <f>H41*$G41/$G40</f>
        <v>0</v>
      </c>
      <c r="I40" s="198"/>
      <c r="J40" s="199">
        <f>H40+I40</f>
        <v>0</v>
      </c>
      <c r="K40" s="200">
        <f>G40*H40</f>
        <v>0</v>
      </c>
      <c r="L40" s="201">
        <f>G40*I40</f>
        <v>0</v>
      </c>
      <c r="M40" s="199">
        <f>L40+K40</f>
        <v>0</v>
      </c>
      <c r="N40" s="81"/>
      <c r="O40" s="82"/>
      <c r="P40" s="82"/>
      <c r="Q40" s="72"/>
      <c r="R40" s="72"/>
      <c r="S40" s="72"/>
      <c r="T40" s="72"/>
      <c r="U40" s="72"/>
      <c r="V40" s="72"/>
      <c r="W40" s="72"/>
      <c r="X40" s="72"/>
      <c r="Y40" s="72"/>
      <c r="Z40" s="72"/>
      <c r="AA40" s="72"/>
      <c r="AB40" s="72"/>
      <c r="AC40" s="72"/>
      <c r="AD40" s="72"/>
      <c r="AE40" s="72"/>
      <c r="AF40" s="72"/>
      <c r="AG40" s="72"/>
      <c r="AH40" s="72"/>
      <c r="AI40" s="72"/>
      <c r="AJ40" s="72"/>
      <c r="AK40" s="72"/>
      <c r="AL40" s="72"/>
      <c r="AM40" s="72"/>
      <c r="AN40" s="72"/>
      <c r="AO40" s="72"/>
      <c r="AP40" s="72"/>
      <c r="AQ40" s="72"/>
      <c r="AR40" s="72"/>
      <c r="AS40" s="72"/>
      <c r="AT40" s="72"/>
      <c r="AU40" s="72"/>
      <c r="AV40" s="72"/>
      <c r="AW40" s="72"/>
      <c r="AX40" s="72"/>
      <c r="AY40" s="72"/>
      <c r="AZ40" s="72"/>
      <c r="BA40" s="72"/>
      <c r="BB40" s="72"/>
      <c r="BC40" s="72"/>
      <c r="BD40" s="72"/>
      <c r="BE40" s="72"/>
      <c r="BF40" s="72"/>
      <c r="BG40" s="72"/>
      <c r="BH40" s="72"/>
      <c r="BI40" s="72"/>
      <c r="BJ40" s="72"/>
      <c r="BK40" s="72"/>
      <c r="BL40" s="72"/>
      <c r="BM40" s="72"/>
      <c r="BN40" s="72"/>
      <c r="BO40" s="72"/>
      <c r="BP40" s="72"/>
      <c r="BQ40" s="72"/>
      <c r="BR40" s="72"/>
      <c r="BS40" s="72"/>
      <c r="BT40" s="72"/>
    </row>
    <row r="41" spans="1:72" s="73" customFormat="1" ht="27.95" customHeight="1" outlineLevel="1" x14ac:dyDescent="0.25">
      <c r="A41" s="76" t="s">
        <v>134</v>
      </c>
      <c r="B41" s="95">
        <v>4100004410</v>
      </c>
      <c r="C41" s="96" t="s">
        <v>70</v>
      </c>
      <c r="D41" s="85"/>
      <c r="E41" s="85" t="s">
        <v>13</v>
      </c>
      <c r="F41" s="85">
        <v>1.1000000000000001</v>
      </c>
      <c r="G41" s="202">
        <f>(G40+610)*F41</f>
        <v>4147</v>
      </c>
      <c r="H41" s="203"/>
      <c r="I41" s="204"/>
      <c r="J41" s="205"/>
      <c r="K41" s="206"/>
      <c r="L41" s="204"/>
      <c r="M41" s="205"/>
      <c r="N41" s="87" t="s">
        <v>63</v>
      </c>
      <c r="O41" s="82"/>
      <c r="P41" s="82"/>
      <c r="Q41" s="72"/>
      <c r="R41" s="72"/>
      <c r="S41" s="72"/>
      <c r="T41" s="72"/>
      <c r="U41" s="72"/>
      <c r="V41" s="72"/>
      <c r="W41" s="72"/>
      <c r="X41" s="72"/>
      <c r="Y41" s="72"/>
      <c r="Z41" s="72"/>
      <c r="AA41" s="72"/>
      <c r="AB41" s="72"/>
      <c r="AC41" s="72"/>
      <c r="AD41" s="72"/>
      <c r="AE41" s="72"/>
      <c r="AF41" s="72"/>
      <c r="AG41" s="72"/>
      <c r="AH41" s="72"/>
      <c r="AI41" s="72"/>
      <c r="AJ41" s="72"/>
      <c r="AK41" s="72"/>
      <c r="AL41" s="72"/>
      <c r="AM41" s="72"/>
      <c r="AN41" s="72"/>
      <c r="AO41" s="72"/>
      <c r="AP41" s="72"/>
      <c r="AQ41" s="72"/>
      <c r="AR41" s="72"/>
      <c r="AS41" s="72"/>
      <c r="AT41" s="72"/>
      <c r="AU41" s="72"/>
      <c r="AV41" s="72"/>
      <c r="AW41" s="72"/>
      <c r="AX41" s="72"/>
      <c r="AY41" s="72"/>
      <c r="AZ41" s="72"/>
      <c r="BA41" s="72"/>
      <c r="BB41" s="72"/>
      <c r="BC41" s="72"/>
      <c r="BD41" s="72"/>
      <c r="BE41" s="72"/>
      <c r="BF41" s="72"/>
      <c r="BG41" s="72"/>
      <c r="BH41" s="72"/>
      <c r="BI41" s="72"/>
      <c r="BJ41" s="72"/>
      <c r="BK41" s="72"/>
      <c r="BL41" s="72"/>
      <c r="BM41" s="72"/>
      <c r="BN41" s="72"/>
      <c r="BO41" s="72"/>
      <c r="BP41" s="72"/>
      <c r="BQ41" s="72"/>
      <c r="BR41" s="72"/>
      <c r="BS41" s="72"/>
      <c r="BT41" s="72"/>
    </row>
    <row r="42" spans="1:72" s="73" customFormat="1" ht="32.25" customHeight="1" outlineLevel="1" x14ac:dyDescent="0.25">
      <c r="A42" s="76" t="s">
        <v>135</v>
      </c>
      <c r="B42" s="77"/>
      <c r="C42" s="94" t="s">
        <v>30</v>
      </c>
      <c r="D42" s="77"/>
      <c r="E42" s="77" t="s">
        <v>12</v>
      </c>
      <c r="F42" s="78"/>
      <c r="G42" s="123">
        <v>6720</v>
      </c>
      <c r="H42" s="79">
        <f>H43*$G43/$G42</f>
        <v>0</v>
      </c>
      <c r="I42" s="198"/>
      <c r="J42" s="199">
        <f>H42+I42</f>
        <v>0</v>
      </c>
      <c r="K42" s="200">
        <f>G42*H42</f>
        <v>0</v>
      </c>
      <c r="L42" s="201">
        <f>G42*I42</f>
        <v>0</v>
      </c>
      <c r="M42" s="199">
        <f>L42+K42</f>
        <v>0</v>
      </c>
      <c r="N42" s="88"/>
      <c r="O42" s="89"/>
      <c r="P42" s="89"/>
      <c r="Q42" s="72"/>
      <c r="R42" s="72"/>
      <c r="S42" s="72"/>
      <c r="T42" s="72"/>
      <c r="U42" s="72"/>
      <c r="V42" s="72"/>
      <c r="W42" s="72"/>
      <c r="X42" s="72"/>
      <c r="Y42" s="72"/>
      <c r="Z42" s="72"/>
      <c r="AA42" s="72"/>
      <c r="AB42" s="72"/>
      <c r="AC42" s="72"/>
      <c r="AD42" s="72"/>
      <c r="AE42" s="72"/>
      <c r="AF42" s="72"/>
      <c r="AG42" s="72"/>
      <c r="AH42" s="72"/>
      <c r="AI42" s="72"/>
      <c r="AJ42" s="72"/>
      <c r="AK42" s="72"/>
      <c r="AL42" s="72"/>
      <c r="AM42" s="72"/>
      <c r="AN42" s="72"/>
      <c r="AO42" s="72"/>
      <c r="AP42" s="72"/>
      <c r="AQ42" s="72"/>
      <c r="AR42" s="72"/>
      <c r="AS42" s="72"/>
      <c r="AT42" s="72"/>
      <c r="AU42" s="72"/>
      <c r="AV42" s="72"/>
      <c r="AW42" s="72"/>
      <c r="AX42" s="72"/>
      <c r="AY42" s="72"/>
      <c r="AZ42" s="72"/>
      <c r="BA42" s="72"/>
      <c r="BB42" s="72"/>
      <c r="BC42" s="72"/>
      <c r="BD42" s="72"/>
      <c r="BE42" s="72"/>
      <c r="BF42" s="72"/>
      <c r="BG42" s="72"/>
      <c r="BH42" s="72"/>
      <c r="BI42" s="72"/>
      <c r="BJ42" s="72"/>
      <c r="BK42" s="72"/>
      <c r="BL42" s="72"/>
      <c r="BM42" s="72"/>
      <c r="BN42" s="72"/>
      <c r="BO42" s="72"/>
      <c r="BP42" s="72"/>
      <c r="BQ42" s="72"/>
      <c r="BR42" s="72"/>
      <c r="BS42" s="72"/>
      <c r="BT42" s="72"/>
    </row>
    <row r="43" spans="1:72" s="73" customFormat="1" ht="27.75" customHeight="1" outlineLevel="1" x14ac:dyDescent="0.25">
      <c r="A43" s="76" t="s">
        <v>136</v>
      </c>
      <c r="B43" s="95">
        <v>4100001015</v>
      </c>
      <c r="C43" s="96" t="s">
        <v>148</v>
      </c>
      <c r="D43" s="85"/>
      <c r="E43" s="85" t="s">
        <v>12</v>
      </c>
      <c r="F43" s="85">
        <v>1.1000000000000001</v>
      </c>
      <c r="G43" s="202">
        <f>G42*F43</f>
        <v>7392</v>
      </c>
      <c r="H43" s="203"/>
      <c r="I43" s="204"/>
      <c r="J43" s="205"/>
      <c r="K43" s="206"/>
      <c r="L43" s="204"/>
      <c r="M43" s="205"/>
      <c r="N43" s="91"/>
      <c r="O43" s="82"/>
      <c r="P43" s="92"/>
      <c r="Q43" s="72"/>
      <c r="R43" s="72"/>
      <c r="S43" s="72"/>
      <c r="T43" s="72"/>
      <c r="U43" s="72"/>
      <c r="V43" s="72"/>
      <c r="W43" s="72"/>
      <c r="X43" s="72"/>
      <c r="Y43" s="72"/>
      <c r="Z43" s="72"/>
      <c r="AA43" s="72"/>
      <c r="AB43" s="72"/>
      <c r="AC43" s="72"/>
      <c r="AD43" s="72"/>
      <c r="AE43" s="72"/>
      <c r="AF43" s="72"/>
      <c r="AG43" s="72"/>
      <c r="AH43" s="72"/>
      <c r="AI43" s="72"/>
      <c r="AJ43" s="72"/>
      <c r="AK43" s="72"/>
      <c r="AL43" s="72"/>
      <c r="AM43" s="72"/>
      <c r="AN43" s="72"/>
      <c r="AO43" s="72"/>
      <c r="AP43" s="72"/>
      <c r="AQ43" s="72"/>
      <c r="AR43" s="72"/>
      <c r="AS43" s="72"/>
      <c r="AT43" s="72"/>
      <c r="AU43" s="72"/>
      <c r="AV43" s="72"/>
      <c r="AW43" s="72"/>
      <c r="AX43" s="72"/>
      <c r="AY43" s="72"/>
      <c r="AZ43" s="72"/>
      <c r="BA43" s="72"/>
      <c r="BB43" s="72"/>
      <c r="BC43" s="72"/>
      <c r="BD43" s="72"/>
      <c r="BE43" s="72"/>
      <c r="BF43" s="72"/>
      <c r="BG43" s="72"/>
      <c r="BH43" s="72"/>
      <c r="BI43" s="72"/>
      <c r="BJ43" s="72"/>
      <c r="BK43" s="72"/>
      <c r="BL43" s="72"/>
      <c r="BM43" s="72"/>
      <c r="BN43" s="72"/>
      <c r="BO43" s="72"/>
      <c r="BP43" s="72"/>
      <c r="BQ43" s="72"/>
      <c r="BR43" s="72"/>
      <c r="BS43" s="72"/>
      <c r="BT43" s="72"/>
    </row>
    <row r="44" spans="1:72" s="73" customFormat="1" ht="39" customHeight="1" x14ac:dyDescent="0.25">
      <c r="A44" s="324" t="s">
        <v>59</v>
      </c>
      <c r="B44" s="60"/>
      <c r="C44" s="61" t="s">
        <v>154</v>
      </c>
      <c r="D44" s="62">
        <f>SUM(D45:D54)</f>
        <v>0.83</v>
      </c>
      <c r="E44" s="62" t="s">
        <v>12</v>
      </c>
      <c r="F44" s="62"/>
      <c r="G44" s="63">
        <v>2096</v>
      </c>
      <c r="H44" s="64"/>
      <c r="I44" s="65"/>
      <c r="J44" s="66"/>
      <c r="K44" s="67">
        <f>SUM(K45:K54)</f>
        <v>0</v>
      </c>
      <c r="L44" s="68">
        <f>SUM(L45:L54)</f>
        <v>0</v>
      </c>
      <c r="M44" s="69">
        <f>K44+L44</f>
        <v>0</v>
      </c>
      <c r="N44" s="70"/>
      <c r="O44" s="71"/>
      <c r="P44" s="71"/>
      <c r="Q44" s="72"/>
      <c r="R44" s="72"/>
      <c r="S44" s="72"/>
      <c r="T44" s="72"/>
      <c r="U44" s="72"/>
      <c r="V44" s="72"/>
      <c r="W44" s="72"/>
      <c r="X44" s="72"/>
      <c r="Y44" s="72"/>
      <c r="Z44" s="72"/>
      <c r="AA44" s="72"/>
      <c r="AB44" s="72"/>
      <c r="AC44" s="72"/>
      <c r="AD44" s="72"/>
      <c r="AE44" s="72"/>
      <c r="AF44" s="72"/>
      <c r="AG44" s="72"/>
      <c r="AH44" s="72"/>
      <c r="AI44" s="72"/>
      <c r="AJ44" s="72"/>
      <c r="AK44" s="72"/>
      <c r="AL44" s="72"/>
      <c r="AM44" s="72"/>
      <c r="AN44" s="72"/>
      <c r="AO44" s="72"/>
      <c r="AP44" s="72"/>
      <c r="AQ44" s="72"/>
      <c r="AR44" s="72"/>
      <c r="AS44" s="72"/>
      <c r="AT44" s="72"/>
      <c r="AU44" s="72"/>
      <c r="AV44" s="72"/>
      <c r="AW44" s="72"/>
      <c r="AX44" s="72"/>
      <c r="AY44" s="72"/>
      <c r="AZ44" s="72"/>
      <c r="BA44" s="72"/>
      <c r="BB44" s="72"/>
      <c r="BC44" s="72"/>
      <c r="BD44" s="72"/>
      <c r="BE44" s="72"/>
      <c r="BF44" s="72"/>
      <c r="BG44" s="72"/>
      <c r="BH44" s="72"/>
      <c r="BI44" s="72"/>
      <c r="BJ44" s="72"/>
      <c r="BK44" s="72"/>
      <c r="BL44" s="72"/>
      <c r="BM44" s="72"/>
      <c r="BN44" s="72"/>
      <c r="BO44" s="72"/>
      <c r="BP44" s="72"/>
      <c r="BQ44" s="72"/>
      <c r="BR44" s="72"/>
      <c r="BS44" s="72"/>
      <c r="BT44" s="72"/>
    </row>
    <row r="45" spans="1:72" s="73" customFormat="1" ht="55.5" customHeight="1" outlineLevel="1" x14ac:dyDescent="0.25">
      <c r="A45" s="76" t="s">
        <v>60</v>
      </c>
      <c r="B45" s="77"/>
      <c r="C45" s="74" t="s">
        <v>95</v>
      </c>
      <c r="D45" s="77">
        <v>0.04</v>
      </c>
      <c r="E45" s="77" t="s">
        <v>12</v>
      </c>
      <c r="F45" s="78"/>
      <c r="G45" s="123">
        <f>G44</f>
        <v>2096</v>
      </c>
      <c r="H45" s="79">
        <f>H46*$G46/$G45</f>
        <v>0</v>
      </c>
      <c r="I45" s="198"/>
      <c r="J45" s="199">
        <f>H45+I45</f>
        <v>0</v>
      </c>
      <c r="K45" s="200">
        <f>G45*H45</f>
        <v>0</v>
      </c>
      <c r="L45" s="201">
        <f>G45*I45</f>
        <v>0</v>
      </c>
      <c r="M45" s="199">
        <f>L45+K45</f>
        <v>0</v>
      </c>
      <c r="N45" s="81"/>
      <c r="O45" s="82"/>
      <c r="P45" s="82"/>
      <c r="Q45" s="72"/>
      <c r="R45" s="72"/>
      <c r="S45" s="72"/>
      <c r="T45" s="72"/>
      <c r="U45" s="72"/>
      <c r="V45" s="72"/>
      <c r="W45" s="72"/>
      <c r="X45" s="72"/>
      <c r="Y45" s="72"/>
      <c r="Z45" s="72"/>
      <c r="AA45" s="72"/>
      <c r="AB45" s="72"/>
      <c r="AC45" s="72"/>
      <c r="AD45" s="72"/>
      <c r="AE45" s="72"/>
      <c r="AF45" s="72"/>
      <c r="AG45" s="72"/>
      <c r="AH45" s="72"/>
      <c r="AI45" s="72"/>
      <c r="AJ45" s="72"/>
      <c r="AK45" s="72"/>
      <c r="AL45" s="72"/>
      <c r="AM45" s="72"/>
      <c r="AN45" s="72"/>
      <c r="AO45" s="72"/>
      <c r="AP45" s="72"/>
      <c r="AQ45" s="72"/>
      <c r="AR45" s="72"/>
      <c r="AS45" s="72"/>
      <c r="AT45" s="72"/>
      <c r="AU45" s="72"/>
      <c r="AV45" s="72"/>
      <c r="AW45" s="72"/>
      <c r="AX45" s="72"/>
      <c r="AY45" s="72"/>
      <c r="AZ45" s="72"/>
      <c r="BA45" s="72"/>
      <c r="BB45" s="72"/>
      <c r="BC45" s="72"/>
      <c r="BD45" s="72"/>
      <c r="BE45" s="72"/>
      <c r="BF45" s="72"/>
      <c r="BG45" s="72"/>
      <c r="BH45" s="72"/>
      <c r="BI45" s="72"/>
      <c r="BJ45" s="72"/>
      <c r="BK45" s="72"/>
      <c r="BL45" s="72"/>
      <c r="BM45" s="72"/>
      <c r="BN45" s="72"/>
      <c r="BO45" s="72"/>
      <c r="BP45" s="72"/>
      <c r="BQ45" s="72"/>
      <c r="BR45" s="72"/>
      <c r="BS45" s="72"/>
      <c r="BT45" s="72"/>
    </row>
    <row r="46" spans="1:72" s="73" customFormat="1" ht="40.5" customHeight="1" outlineLevel="1" x14ac:dyDescent="0.25">
      <c r="A46" s="76" t="s">
        <v>137</v>
      </c>
      <c r="B46" s="83"/>
      <c r="C46" s="75" t="s">
        <v>153</v>
      </c>
      <c r="D46" s="85"/>
      <c r="E46" s="84" t="s">
        <v>33</v>
      </c>
      <c r="F46" s="86">
        <v>9.7500000000000003E-2</v>
      </c>
      <c r="G46" s="202">
        <f>G45*F46</f>
        <v>204.36</v>
      </c>
      <c r="H46" s="203"/>
      <c r="I46" s="204"/>
      <c r="J46" s="205"/>
      <c r="K46" s="206"/>
      <c r="L46" s="204"/>
      <c r="M46" s="205"/>
      <c r="N46" s="87"/>
      <c r="O46" s="82"/>
      <c r="P46" s="82"/>
      <c r="Q46" s="72"/>
      <c r="R46" s="72"/>
      <c r="S46" s="72"/>
      <c r="T46" s="72"/>
      <c r="U46" s="72"/>
      <c r="V46" s="72"/>
      <c r="W46" s="72"/>
      <c r="X46" s="72"/>
      <c r="Y46" s="72"/>
      <c r="Z46" s="72"/>
      <c r="AA46" s="72"/>
      <c r="AB46" s="72"/>
      <c r="AC46" s="72"/>
      <c r="AD46" s="72"/>
      <c r="AE46" s="72"/>
      <c r="AF46" s="72"/>
      <c r="AG46" s="72"/>
      <c r="AH46" s="72"/>
      <c r="AI46" s="72"/>
      <c r="AJ46" s="72"/>
      <c r="AK46" s="72"/>
      <c r="AL46" s="72"/>
      <c r="AM46" s="72"/>
      <c r="AN46" s="72"/>
      <c r="AO46" s="72"/>
      <c r="AP46" s="72"/>
      <c r="AQ46" s="72"/>
      <c r="AR46" s="72"/>
      <c r="AS46" s="72"/>
      <c r="AT46" s="72"/>
      <c r="AU46" s="72"/>
      <c r="AV46" s="72"/>
      <c r="AW46" s="72"/>
      <c r="AX46" s="72"/>
      <c r="AY46" s="72"/>
      <c r="AZ46" s="72"/>
      <c r="BA46" s="72"/>
      <c r="BB46" s="72"/>
      <c r="BC46" s="72"/>
      <c r="BD46" s="72"/>
      <c r="BE46" s="72"/>
      <c r="BF46" s="72"/>
      <c r="BG46" s="72"/>
      <c r="BH46" s="72"/>
      <c r="BI46" s="72"/>
      <c r="BJ46" s="72"/>
      <c r="BK46" s="72"/>
      <c r="BL46" s="72"/>
      <c r="BM46" s="72"/>
      <c r="BN46" s="72"/>
      <c r="BO46" s="72"/>
      <c r="BP46" s="72"/>
      <c r="BQ46" s="72"/>
      <c r="BR46" s="72"/>
      <c r="BS46" s="72"/>
      <c r="BT46" s="72"/>
    </row>
    <row r="47" spans="1:72" s="73" customFormat="1" ht="55.5" customHeight="1" outlineLevel="1" x14ac:dyDescent="0.25">
      <c r="A47" s="76" t="s">
        <v>138</v>
      </c>
      <c r="B47" s="77"/>
      <c r="C47" s="74" t="s">
        <v>72</v>
      </c>
      <c r="D47" s="77">
        <v>0.04</v>
      </c>
      <c r="E47" s="77" t="s">
        <v>12</v>
      </c>
      <c r="F47" s="78"/>
      <c r="G47" s="123">
        <f>G44</f>
        <v>2096</v>
      </c>
      <c r="H47" s="79">
        <f>H48*$G48/$G47</f>
        <v>0</v>
      </c>
      <c r="I47" s="198"/>
      <c r="J47" s="199">
        <f>H47+I47</f>
        <v>0</v>
      </c>
      <c r="K47" s="200">
        <f>G47*H47</f>
        <v>0</v>
      </c>
      <c r="L47" s="201">
        <f>G47*I47</f>
        <v>0</v>
      </c>
      <c r="M47" s="199">
        <f>L47+K47</f>
        <v>0</v>
      </c>
      <c r="N47" s="81"/>
      <c r="O47" s="82"/>
      <c r="P47" s="82"/>
      <c r="Q47" s="72"/>
      <c r="R47" s="72"/>
      <c r="S47" s="72"/>
      <c r="T47" s="72"/>
      <c r="U47" s="72"/>
      <c r="V47" s="72"/>
      <c r="W47" s="72"/>
      <c r="X47" s="72"/>
      <c r="Y47" s="72"/>
      <c r="Z47" s="72"/>
      <c r="AA47" s="72"/>
      <c r="AB47" s="72"/>
      <c r="AC47" s="72"/>
      <c r="AD47" s="72"/>
      <c r="AE47" s="72"/>
      <c r="AF47" s="72"/>
      <c r="AG47" s="72"/>
      <c r="AH47" s="72"/>
      <c r="AI47" s="72"/>
      <c r="AJ47" s="72"/>
      <c r="AK47" s="72"/>
      <c r="AL47" s="72"/>
      <c r="AM47" s="72"/>
      <c r="AN47" s="72"/>
      <c r="AO47" s="72"/>
      <c r="AP47" s="72"/>
      <c r="AQ47" s="72"/>
      <c r="AR47" s="72"/>
      <c r="AS47" s="72"/>
      <c r="AT47" s="72"/>
      <c r="AU47" s="72"/>
      <c r="AV47" s="72"/>
      <c r="AW47" s="72"/>
      <c r="AX47" s="72"/>
      <c r="AY47" s="72"/>
      <c r="AZ47" s="72"/>
      <c r="BA47" s="72"/>
      <c r="BB47" s="72"/>
      <c r="BC47" s="72"/>
      <c r="BD47" s="72"/>
      <c r="BE47" s="72"/>
      <c r="BF47" s="72"/>
      <c r="BG47" s="72"/>
      <c r="BH47" s="72"/>
      <c r="BI47" s="72"/>
      <c r="BJ47" s="72"/>
      <c r="BK47" s="72"/>
      <c r="BL47" s="72"/>
      <c r="BM47" s="72"/>
      <c r="BN47" s="72"/>
      <c r="BO47" s="72"/>
      <c r="BP47" s="72"/>
      <c r="BQ47" s="72"/>
      <c r="BR47" s="72"/>
      <c r="BS47" s="72"/>
      <c r="BT47" s="72"/>
    </row>
    <row r="48" spans="1:72" s="73" customFormat="1" ht="46.5" customHeight="1" outlineLevel="1" x14ac:dyDescent="0.25">
      <c r="A48" s="76" t="s">
        <v>139</v>
      </c>
      <c r="B48" s="83"/>
      <c r="C48" s="75" t="s">
        <v>73</v>
      </c>
      <c r="D48" s="85"/>
      <c r="E48" s="84" t="s">
        <v>33</v>
      </c>
      <c r="F48" s="85">
        <v>0.17069999999999999</v>
      </c>
      <c r="G48" s="202">
        <f>G47*F48</f>
        <v>357.79</v>
      </c>
      <c r="H48" s="203"/>
      <c r="I48" s="204"/>
      <c r="J48" s="205"/>
      <c r="K48" s="206"/>
      <c r="L48" s="204"/>
      <c r="M48" s="205"/>
      <c r="N48" s="87"/>
      <c r="O48" s="82"/>
      <c r="P48" s="82"/>
      <c r="Q48" s="72"/>
      <c r="R48" s="72"/>
      <c r="S48" s="72"/>
      <c r="T48" s="72"/>
      <c r="U48" s="72"/>
      <c r="V48" s="72"/>
      <c r="W48" s="72"/>
      <c r="X48" s="72"/>
      <c r="Y48" s="72"/>
      <c r="Z48" s="72"/>
      <c r="AA48" s="72"/>
      <c r="AB48" s="72"/>
      <c r="AC48" s="72"/>
      <c r="AD48" s="72"/>
      <c r="AE48" s="72"/>
      <c r="AF48" s="72"/>
      <c r="AG48" s="72"/>
      <c r="AH48" s="72"/>
      <c r="AI48" s="72"/>
      <c r="AJ48" s="72"/>
      <c r="AK48" s="72"/>
      <c r="AL48" s="72"/>
      <c r="AM48" s="72"/>
      <c r="AN48" s="72"/>
      <c r="AO48" s="72"/>
      <c r="AP48" s="72"/>
      <c r="AQ48" s="72"/>
      <c r="AR48" s="72"/>
      <c r="AS48" s="72"/>
      <c r="AT48" s="72"/>
      <c r="AU48" s="72"/>
      <c r="AV48" s="72"/>
      <c r="AW48" s="72"/>
      <c r="AX48" s="72"/>
      <c r="AY48" s="72"/>
      <c r="AZ48" s="72"/>
      <c r="BA48" s="72"/>
      <c r="BB48" s="72"/>
      <c r="BC48" s="72"/>
      <c r="BD48" s="72"/>
      <c r="BE48" s="72"/>
      <c r="BF48" s="72"/>
      <c r="BG48" s="72"/>
      <c r="BH48" s="72"/>
      <c r="BI48" s="72"/>
      <c r="BJ48" s="72"/>
      <c r="BK48" s="72"/>
      <c r="BL48" s="72"/>
      <c r="BM48" s="72"/>
      <c r="BN48" s="72"/>
      <c r="BO48" s="72"/>
      <c r="BP48" s="72"/>
      <c r="BQ48" s="72"/>
      <c r="BR48" s="72"/>
      <c r="BS48" s="72"/>
      <c r="BT48" s="72"/>
    </row>
    <row r="49" spans="1:72" s="73" customFormat="1" ht="39.950000000000003" customHeight="1" outlineLevel="1" x14ac:dyDescent="0.25">
      <c r="A49" s="76" t="s">
        <v>140</v>
      </c>
      <c r="B49" s="77"/>
      <c r="C49" s="74" t="s">
        <v>94</v>
      </c>
      <c r="D49" s="77">
        <v>0.15</v>
      </c>
      <c r="E49" s="77" t="s">
        <v>13</v>
      </c>
      <c r="F49" s="78"/>
      <c r="G49" s="212">
        <f>G44*D49</f>
        <v>314.39999999999998</v>
      </c>
      <c r="H49" s="213">
        <f>F50*H50</f>
        <v>0</v>
      </c>
      <c r="I49" s="214"/>
      <c r="J49" s="212">
        <f>H49+I49</f>
        <v>0</v>
      </c>
      <c r="K49" s="215">
        <f>G49*H49</f>
        <v>0</v>
      </c>
      <c r="L49" s="80">
        <f>G49*I49</f>
        <v>0</v>
      </c>
      <c r="M49" s="212">
        <f>K49+L49</f>
        <v>0</v>
      </c>
      <c r="N49" s="194"/>
      <c r="O49" s="216"/>
    </row>
    <row r="50" spans="1:72" s="73" customFormat="1" ht="24.95" customHeight="1" outlineLevel="1" x14ac:dyDescent="0.25">
      <c r="A50" s="76" t="s">
        <v>141</v>
      </c>
      <c r="B50" s="85">
        <v>4100006709</v>
      </c>
      <c r="C50" s="75" t="s">
        <v>156</v>
      </c>
      <c r="D50" s="85"/>
      <c r="E50" s="85" t="s">
        <v>13</v>
      </c>
      <c r="F50" s="217">
        <v>1.24</v>
      </c>
      <c r="G50" s="218">
        <f>F50*G49</f>
        <v>389.86</v>
      </c>
      <c r="H50" s="219"/>
      <c r="I50" s="217"/>
      <c r="J50" s="218"/>
      <c r="K50" s="220"/>
      <c r="L50" s="217"/>
      <c r="M50" s="218"/>
      <c r="N50" s="221"/>
      <c r="O50" s="216"/>
    </row>
    <row r="51" spans="1:72" s="73" customFormat="1" ht="39.950000000000003" customHeight="1" outlineLevel="1" x14ac:dyDescent="0.25">
      <c r="A51" s="76" t="s">
        <v>142</v>
      </c>
      <c r="B51" s="77"/>
      <c r="C51" s="74" t="s">
        <v>145</v>
      </c>
      <c r="D51" s="77">
        <v>0.6</v>
      </c>
      <c r="E51" s="77" t="s">
        <v>13</v>
      </c>
      <c r="F51" s="78"/>
      <c r="G51" s="123">
        <f>G44*D51</f>
        <v>1257.5999999999999</v>
      </c>
      <c r="H51" s="79">
        <f>H52*$G52/$G51</f>
        <v>0</v>
      </c>
      <c r="I51" s="198"/>
      <c r="J51" s="199">
        <f>H51+I51</f>
        <v>0</v>
      </c>
      <c r="K51" s="200">
        <f>G51*H51</f>
        <v>0</v>
      </c>
      <c r="L51" s="201">
        <f>G51*I51</f>
        <v>0</v>
      </c>
      <c r="M51" s="199">
        <f>L51+K51</f>
        <v>0</v>
      </c>
      <c r="N51" s="87"/>
      <c r="O51" s="82"/>
      <c r="P51" s="82"/>
      <c r="Q51" s="72"/>
      <c r="R51" s="72"/>
      <c r="S51" s="72"/>
      <c r="T51" s="72"/>
      <c r="U51" s="72"/>
      <c r="V51" s="72"/>
      <c r="W51" s="72"/>
      <c r="X51" s="72"/>
      <c r="Y51" s="72"/>
      <c r="Z51" s="72"/>
      <c r="AA51" s="72"/>
      <c r="AB51" s="72"/>
      <c r="AC51" s="72"/>
      <c r="AD51" s="72"/>
      <c r="AE51" s="72"/>
      <c r="AF51" s="72"/>
      <c r="AG51" s="72"/>
      <c r="AH51" s="72"/>
      <c r="AI51" s="72"/>
      <c r="AJ51" s="72"/>
      <c r="AK51" s="72"/>
      <c r="AL51" s="72"/>
      <c r="AM51" s="72"/>
      <c r="AN51" s="72"/>
      <c r="AO51" s="72"/>
      <c r="AP51" s="72"/>
      <c r="AQ51" s="72"/>
      <c r="AR51" s="72"/>
      <c r="AS51" s="72"/>
      <c r="AT51" s="72"/>
      <c r="AU51" s="72"/>
      <c r="AV51" s="72"/>
      <c r="AW51" s="72"/>
      <c r="AX51" s="72"/>
      <c r="AY51" s="72"/>
      <c r="AZ51" s="72"/>
      <c r="BA51" s="72"/>
      <c r="BB51" s="72"/>
      <c r="BC51" s="72"/>
      <c r="BD51" s="72"/>
      <c r="BE51" s="72"/>
      <c r="BF51" s="72"/>
      <c r="BG51" s="72"/>
      <c r="BH51" s="72"/>
      <c r="BI51" s="72"/>
      <c r="BJ51" s="72"/>
      <c r="BK51" s="72"/>
      <c r="BL51" s="72"/>
      <c r="BM51" s="72"/>
      <c r="BN51" s="72"/>
      <c r="BO51" s="72"/>
      <c r="BP51" s="72"/>
      <c r="BQ51" s="72"/>
      <c r="BR51" s="72"/>
      <c r="BS51" s="72"/>
      <c r="BT51" s="72"/>
    </row>
    <row r="52" spans="1:72" s="73" customFormat="1" ht="27.95" customHeight="1" outlineLevel="1" x14ac:dyDescent="0.25">
      <c r="A52" s="76" t="s">
        <v>57</v>
      </c>
      <c r="B52" s="95">
        <v>4100004410</v>
      </c>
      <c r="C52" s="96" t="s">
        <v>70</v>
      </c>
      <c r="D52" s="85"/>
      <c r="E52" s="84" t="s">
        <v>13</v>
      </c>
      <c r="F52" s="85">
        <v>1.1000000000000001</v>
      </c>
      <c r="G52" s="202">
        <f>(G51+0)*F52</f>
        <v>1383.36</v>
      </c>
      <c r="H52" s="203"/>
      <c r="I52" s="204"/>
      <c r="J52" s="205"/>
      <c r="K52" s="206"/>
      <c r="L52" s="204"/>
      <c r="M52" s="205"/>
      <c r="N52" s="87"/>
      <c r="O52" s="82"/>
      <c r="P52" s="82"/>
      <c r="Q52" s="72"/>
      <c r="R52" s="72"/>
      <c r="S52" s="72"/>
      <c r="T52" s="72"/>
      <c r="U52" s="72"/>
      <c r="V52" s="72"/>
      <c r="W52" s="72"/>
      <c r="X52" s="72"/>
      <c r="Y52" s="72"/>
      <c r="Z52" s="72"/>
      <c r="AA52" s="72"/>
      <c r="AB52" s="72"/>
      <c r="AC52" s="72"/>
      <c r="AD52" s="72"/>
      <c r="AE52" s="72"/>
      <c r="AF52" s="72"/>
      <c r="AG52" s="72"/>
      <c r="AH52" s="72"/>
      <c r="AI52" s="72"/>
      <c r="AJ52" s="72"/>
      <c r="AK52" s="72"/>
      <c r="AL52" s="72"/>
      <c r="AM52" s="72"/>
      <c r="AN52" s="72"/>
      <c r="AO52" s="72"/>
      <c r="AP52" s="72"/>
      <c r="AQ52" s="72"/>
      <c r="AR52" s="72"/>
      <c r="AS52" s="72"/>
      <c r="AT52" s="72"/>
      <c r="AU52" s="72"/>
      <c r="AV52" s="72"/>
      <c r="AW52" s="72"/>
      <c r="AX52" s="72"/>
      <c r="AY52" s="72"/>
      <c r="AZ52" s="72"/>
      <c r="BA52" s="72"/>
      <c r="BB52" s="72"/>
      <c r="BC52" s="72"/>
      <c r="BD52" s="72"/>
      <c r="BE52" s="72"/>
      <c r="BF52" s="72"/>
      <c r="BG52" s="72"/>
      <c r="BH52" s="72"/>
      <c r="BI52" s="72"/>
      <c r="BJ52" s="72"/>
      <c r="BK52" s="72"/>
      <c r="BL52" s="72"/>
      <c r="BM52" s="72"/>
      <c r="BN52" s="72"/>
      <c r="BO52" s="72"/>
      <c r="BP52" s="72"/>
      <c r="BQ52" s="72"/>
      <c r="BR52" s="72"/>
      <c r="BS52" s="72"/>
      <c r="BT52" s="72"/>
    </row>
    <row r="53" spans="1:72" s="73" customFormat="1" ht="33" customHeight="1" outlineLevel="1" x14ac:dyDescent="0.25">
      <c r="A53" s="76" t="s">
        <v>143</v>
      </c>
      <c r="B53" s="77"/>
      <c r="C53" s="94" t="s">
        <v>30</v>
      </c>
      <c r="D53" s="77"/>
      <c r="E53" s="77" t="s">
        <v>12</v>
      </c>
      <c r="F53" s="78"/>
      <c r="G53" s="123">
        <f>G44</f>
        <v>2096</v>
      </c>
      <c r="H53" s="79">
        <f>H54*$G54/$G53</f>
        <v>0</v>
      </c>
      <c r="I53" s="198"/>
      <c r="J53" s="199">
        <f>H53+I53</f>
        <v>0</v>
      </c>
      <c r="K53" s="200">
        <f>G53*H53</f>
        <v>0</v>
      </c>
      <c r="L53" s="201">
        <f>G53*I53</f>
        <v>0</v>
      </c>
      <c r="M53" s="199">
        <f>L53+K53</f>
        <v>0</v>
      </c>
      <c r="N53" s="88"/>
      <c r="O53" s="82"/>
      <c r="P53" s="82"/>
      <c r="Q53" s="72"/>
      <c r="R53" s="72"/>
      <c r="S53" s="72"/>
      <c r="T53" s="72"/>
      <c r="U53" s="72"/>
      <c r="V53" s="72"/>
      <c r="W53" s="72"/>
      <c r="X53" s="72"/>
      <c r="Y53" s="72"/>
      <c r="Z53" s="72"/>
      <c r="AA53" s="72"/>
      <c r="AB53" s="72"/>
      <c r="AC53" s="72"/>
      <c r="AD53" s="72"/>
      <c r="AE53" s="72"/>
      <c r="AF53" s="72"/>
      <c r="AG53" s="72"/>
      <c r="AH53" s="72"/>
      <c r="AI53" s="72"/>
      <c r="AJ53" s="72"/>
      <c r="AK53" s="72"/>
      <c r="AL53" s="72"/>
      <c r="AM53" s="72"/>
      <c r="AN53" s="72"/>
      <c r="AO53" s="72"/>
      <c r="AP53" s="72"/>
      <c r="AQ53" s="72"/>
      <c r="AR53" s="72"/>
      <c r="AS53" s="72"/>
      <c r="AT53" s="72"/>
      <c r="AU53" s="72"/>
      <c r="AV53" s="72"/>
      <c r="AW53" s="72"/>
      <c r="AX53" s="72"/>
      <c r="AY53" s="72"/>
      <c r="AZ53" s="72"/>
      <c r="BA53" s="72"/>
      <c r="BB53" s="72"/>
      <c r="BC53" s="72"/>
      <c r="BD53" s="72"/>
      <c r="BE53" s="72"/>
      <c r="BF53" s="72"/>
      <c r="BG53" s="72"/>
      <c r="BH53" s="72"/>
      <c r="BI53" s="72"/>
      <c r="BJ53" s="72"/>
      <c r="BK53" s="72"/>
      <c r="BL53" s="72"/>
      <c r="BM53" s="72"/>
      <c r="BN53" s="72"/>
      <c r="BO53" s="72"/>
      <c r="BP53" s="72"/>
      <c r="BQ53" s="72"/>
      <c r="BR53" s="72"/>
      <c r="BS53" s="72"/>
      <c r="BT53" s="72"/>
    </row>
    <row r="54" spans="1:72" s="73" customFormat="1" ht="27.75" customHeight="1" outlineLevel="1" x14ac:dyDescent="0.25">
      <c r="A54" s="76" t="s">
        <v>144</v>
      </c>
      <c r="B54" s="95">
        <v>4100001015</v>
      </c>
      <c r="C54" s="96" t="s">
        <v>155</v>
      </c>
      <c r="D54" s="84"/>
      <c r="E54" s="84" t="s">
        <v>12</v>
      </c>
      <c r="F54" s="85">
        <v>1.1000000000000001</v>
      </c>
      <c r="G54" s="202">
        <f>(G53)*F54</f>
        <v>2305.6</v>
      </c>
      <c r="H54" s="203"/>
      <c r="I54" s="204"/>
      <c r="J54" s="205"/>
      <c r="K54" s="206"/>
      <c r="L54" s="204"/>
      <c r="M54" s="205"/>
      <c r="N54" s="91"/>
      <c r="O54" s="82"/>
      <c r="P54" s="82"/>
      <c r="Q54" s="72"/>
      <c r="R54" s="72"/>
      <c r="S54" s="72"/>
      <c r="T54" s="72"/>
      <c r="U54" s="72"/>
      <c r="V54" s="72"/>
      <c r="W54" s="72"/>
      <c r="X54" s="72"/>
      <c r="Y54" s="72"/>
      <c r="Z54" s="72"/>
      <c r="AA54" s="72"/>
      <c r="AB54" s="72"/>
      <c r="AC54" s="72"/>
      <c r="AD54" s="72"/>
      <c r="AE54" s="72"/>
      <c r="AF54" s="72"/>
      <c r="AG54" s="72"/>
      <c r="AH54" s="72"/>
      <c r="AI54" s="72"/>
      <c r="AJ54" s="72"/>
      <c r="AK54" s="72"/>
      <c r="AL54" s="72"/>
      <c r="AM54" s="72"/>
      <c r="AN54" s="72"/>
      <c r="AO54" s="72"/>
      <c r="AP54" s="72"/>
      <c r="AQ54" s="72"/>
      <c r="AR54" s="72"/>
      <c r="AS54" s="72"/>
      <c r="AT54" s="72"/>
      <c r="AU54" s="72"/>
      <c r="AV54" s="72"/>
      <c r="AW54" s="72"/>
      <c r="AX54" s="72"/>
      <c r="AY54" s="72"/>
      <c r="AZ54" s="72"/>
      <c r="BA54" s="72"/>
      <c r="BB54" s="72"/>
      <c r="BC54" s="72"/>
      <c r="BD54" s="72"/>
      <c r="BE54" s="72"/>
      <c r="BF54" s="72"/>
      <c r="BG54" s="72"/>
      <c r="BH54" s="72"/>
      <c r="BI54" s="72"/>
      <c r="BJ54" s="72"/>
      <c r="BK54" s="72"/>
      <c r="BL54" s="72"/>
      <c r="BM54" s="72"/>
      <c r="BN54" s="72"/>
      <c r="BO54" s="72"/>
      <c r="BP54" s="72"/>
      <c r="BQ54" s="72"/>
      <c r="BR54" s="72"/>
      <c r="BS54" s="72"/>
      <c r="BT54" s="72"/>
    </row>
    <row r="55" spans="1:72" s="73" customFormat="1" ht="35.25" customHeight="1" x14ac:dyDescent="0.25">
      <c r="A55" s="324" t="s">
        <v>61</v>
      </c>
      <c r="B55" s="60"/>
      <c r="C55" s="61" t="s">
        <v>15</v>
      </c>
      <c r="D55" s="62"/>
      <c r="E55" s="62"/>
      <c r="F55" s="62"/>
      <c r="G55" s="63"/>
      <c r="H55" s="64"/>
      <c r="I55" s="65"/>
      <c r="J55" s="66"/>
      <c r="K55" s="67">
        <f>SUM(K56:K63)</f>
        <v>0</v>
      </c>
      <c r="L55" s="68">
        <f>SUM(L56:L63)</f>
        <v>0</v>
      </c>
      <c r="M55" s="69">
        <f>K55+L55</f>
        <v>0</v>
      </c>
      <c r="N55" s="70"/>
      <c r="O55" s="82"/>
      <c r="P55" s="82"/>
      <c r="Q55" s="72"/>
      <c r="R55" s="72"/>
      <c r="S55" s="72"/>
      <c r="T55" s="72"/>
      <c r="U55" s="72"/>
      <c r="V55" s="72"/>
      <c r="W55" s="72"/>
      <c r="X55" s="72"/>
      <c r="Y55" s="72"/>
      <c r="Z55" s="72"/>
      <c r="AA55" s="72"/>
      <c r="AB55" s="72"/>
      <c r="AC55" s="72"/>
      <c r="AD55" s="72"/>
      <c r="AE55" s="72"/>
      <c r="AF55" s="72"/>
      <c r="AG55" s="72"/>
      <c r="AH55" s="72"/>
      <c r="AI55" s="72"/>
      <c r="AJ55" s="72"/>
      <c r="AK55" s="72"/>
      <c r="AL55" s="72"/>
      <c r="AM55" s="72"/>
      <c r="AN55" s="72"/>
      <c r="AO55" s="72"/>
      <c r="AP55" s="72"/>
      <c r="AQ55" s="72"/>
      <c r="AR55" s="72"/>
      <c r="AS55" s="72"/>
      <c r="AT55" s="72"/>
      <c r="AU55" s="72"/>
      <c r="AV55" s="72"/>
      <c r="AW55" s="72"/>
      <c r="AX55" s="72"/>
      <c r="AY55" s="72"/>
      <c r="AZ55" s="72"/>
      <c r="BA55" s="72"/>
      <c r="BB55" s="72"/>
      <c r="BC55" s="72"/>
      <c r="BD55" s="72"/>
      <c r="BE55" s="72"/>
      <c r="BF55" s="72"/>
      <c r="BG55" s="72"/>
      <c r="BH55" s="72"/>
      <c r="BI55" s="72"/>
      <c r="BJ55" s="72"/>
      <c r="BK55" s="72"/>
      <c r="BL55" s="72"/>
      <c r="BM55" s="72"/>
      <c r="BN55" s="72"/>
      <c r="BO55" s="72"/>
      <c r="BP55" s="72"/>
      <c r="BQ55" s="72"/>
      <c r="BR55" s="72"/>
      <c r="BS55" s="72"/>
      <c r="BT55" s="72"/>
    </row>
    <row r="56" spans="1:72" s="107" customFormat="1" ht="27.95" customHeight="1" outlineLevel="1" x14ac:dyDescent="0.2">
      <c r="A56" s="76" t="s">
        <v>62</v>
      </c>
      <c r="B56" s="99"/>
      <c r="C56" s="100" t="s">
        <v>49</v>
      </c>
      <c r="D56" s="101"/>
      <c r="E56" s="101" t="s">
        <v>14</v>
      </c>
      <c r="F56" s="101"/>
      <c r="G56" s="97">
        <v>886</v>
      </c>
      <c r="H56" s="79">
        <f>H57*$G57/$G56</f>
        <v>0</v>
      </c>
      <c r="I56" s="207"/>
      <c r="J56" s="102">
        <f>H56+I56</f>
        <v>0</v>
      </c>
      <c r="K56" s="103">
        <f>$G56*H56</f>
        <v>0</v>
      </c>
      <c r="L56" s="104">
        <f>$G56*I56</f>
        <v>0</v>
      </c>
      <c r="M56" s="105">
        <f>K56+L56</f>
        <v>0</v>
      </c>
      <c r="N56" s="106"/>
      <c r="O56" s="47"/>
      <c r="P56" s="47"/>
      <c r="Q56" s="33"/>
      <c r="R56" s="33"/>
      <c r="S56" s="33"/>
      <c r="T56" s="33"/>
      <c r="U56" s="33"/>
      <c r="V56" s="33"/>
      <c r="W56" s="33"/>
      <c r="X56" s="33"/>
      <c r="Y56" s="33"/>
      <c r="Z56" s="33"/>
      <c r="AA56" s="33"/>
      <c r="AB56" s="33"/>
      <c r="AC56" s="33"/>
      <c r="AD56" s="33"/>
      <c r="AE56" s="33"/>
      <c r="AF56" s="33"/>
      <c r="AG56" s="33"/>
      <c r="AH56" s="33"/>
      <c r="AI56" s="33"/>
      <c r="AJ56" s="33"/>
      <c r="AK56" s="33"/>
      <c r="AL56" s="33"/>
      <c r="AM56" s="33"/>
      <c r="AN56" s="33"/>
      <c r="AO56" s="33"/>
      <c r="AP56" s="33"/>
      <c r="AQ56" s="33"/>
      <c r="AR56" s="33"/>
      <c r="AS56" s="33"/>
      <c r="AT56" s="33"/>
      <c r="AU56" s="33"/>
      <c r="AV56" s="33"/>
      <c r="AW56" s="33"/>
      <c r="AX56" s="33"/>
      <c r="AY56" s="33"/>
      <c r="AZ56" s="33"/>
      <c r="BA56" s="33"/>
      <c r="BB56" s="33"/>
      <c r="BC56" s="33"/>
      <c r="BD56" s="33"/>
      <c r="BE56" s="33"/>
      <c r="BF56" s="33"/>
      <c r="BG56" s="33"/>
      <c r="BH56" s="33"/>
      <c r="BI56" s="33"/>
      <c r="BJ56" s="33"/>
      <c r="BK56" s="33"/>
      <c r="BL56" s="33"/>
      <c r="BM56" s="33"/>
      <c r="BN56" s="33"/>
      <c r="BO56" s="33"/>
      <c r="BP56" s="33"/>
      <c r="BQ56" s="33"/>
      <c r="BR56" s="33"/>
      <c r="BS56" s="33"/>
      <c r="BT56" s="33"/>
    </row>
    <row r="57" spans="1:72" s="107" customFormat="1" ht="27.95" customHeight="1" outlineLevel="1" x14ac:dyDescent="0.25">
      <c r="A57" s="98" t="s">
        <v>179</v>
      </c>
      <c r="B57" s="119">
        <v>4100001915</v>
      </c>
      <c r="C57" s="109" t="s">
        <v>41</v>
      </c>
      <c r="D57" s="110"/>
      <c r="E57" s="111" t="s">
        <v>14</v>
      </c>
      <c r="F57" s="112"/>
      <c r="G57" s="113">
        <f>G56</f>
        <v>886</v>
      </c>
      <c r="H57" s="208"/>
      <c r="I57" s="114"/>
      <c r="J57" s="115"/>
      <c r="K57" s="116"/>
      <c r="L57" s="117"/>
      <c r="M57" s="115"/>
      <c r="N57" s="118"/>
      <c r="O57" s="47"/>
      <c r="P57" s="47"/>
      <c r="Q57" s="33"/>
      <c r="R57" s="33"/>
      <c r="S57" s="33"/>
      <c r="T57" s="33"/>
      <c r="U57" s="33"/>
      <c r="V57" s="33"/>
      <c r="W57" s="33"/>
      <c r="X57" s="33"/>
      <c r="Y57" s="33"/>
      <c r="Z57" s="33"/>
      <c r="AA57" s="33"/>
      <c r="AB57" s="33"/>
      <c r="AC57" s="33"/>
      <c r="AD57" s="33"/>
      <c r="AE57" s="33"/>
      <c r="AF57" s="33"/>
      <c r="AG57" s="33"/>
      <c r="AH57" s="33"/>
      <c r="AI57" s="33"/>
      <c r="AJ57" s="33"/>
      <c r="AK57" s="33"/>
      <c r="AL57" s="33"/>
      <c r="AM57" s="33"/>
      <c r="AN57" s="33"/>
      <c r="AO57" s="33"/>
      <c r="AP57" s="33"/>
      <c r="AQ57" s="33"/>
      <c r="AR57" s="33"/>
      <c r="AS57" s="33"/>
      <c r="AT57" s="33"/>
      <c r="AU57" s="33"/>
      <c r="AV57" s="33"/>
      <c r="AW57" s="33"/>
      <c r="AX57" s="33"/>
      <c r="AY57" s="33"/>
      <c r="AZ57" s="33"/>
      <c r="BA57" s="33"/>
      <c r="BB57" s="33"/>
      <c r="BC57" s="33"/>
      <c r="BD57" s="33"/>
      <c r="BE57" s="33"/>
      <c r="BF57" s="33"/>
      <c r="BG57" s="33"/>
      <c r="BH57" s="33"/>
      <c r="BI57" s="33"/>
      <c r="BJ57" s="33"/>
      <c r="BK57" s="33"/>
      <c r="BL57" s="33"/>
      <c r="BM57" s="33"/>
      <c r="BN57" s="33"/>
      <c r="BO57" s="33"/>
      <c r="BP57" s="33"/>
      <c r="BQ57" s="33"/>
      <c r="BR57" s="33"/>
      <c r="BS57" s="33"/>
      <c r="BT57" s="33"/>
    </row>
    <row r="58" spans="1:72" s="107" customFormat="1" ht="37.5" customHeight="1" outlineLevel="1" x14ac:dyDescent="0.2">
      <c r="A58" s="76" t="s">
        <v>180</v>
      </c>
      <c r="B58" s="99"/>
      <c r="C58" s="100" t="s">
        <v>161</v>
      </c>
      <c r="D58" s="101"/>
      <c r="E58" s="101" t="s">
        <v>14</v>
      </c>
      <c r="F58" s="101"/>
      <c r="G58" s="97">
        <v>1122</v>
      </c>
      <c r="H58" s="79">
        <f>H59*$G59/$G58</f>
        <v>0</v>
      </c>
      <c r="I58" s="207"/>
      <c r="J58" s="102">
        <f>H58+I58</f>
        <v>0</v>
      </c>
      <c r="K58" s="103">
        <f>$G58*H58</f>
        <v>0</v>
      </c>
      <c r="L58" s="104">
        <f>$G58*I58</f>
        <v>0</v>
      </c>
      <c r="M58" s="105">
        <f>K58+L58</f>
        <v>0</v>
      </c>
      <c r="N58" s="106"/>
      <c r="O58" s="47"/>
      <c r="P58" s="47"/>
      <c r="Q58" s="33"/>
      <c r="R58" s="33"/>
      <c r="S58" s="33"/>
      <c r="T58" s="33"/>
      <c r="U58" s="33"/>
      <c r="V58" s="33"/>
      <c r="W58" s="33"/>
      <c r="X58" s="33"/>
      <c r="Y58" s="33"/>
      <c r="Z58" s="33"/>
      <c r="AA58" s="33"/>
      <c r="AB58" s="33"/>
      <c r="AC58" s="33"/>
      <c r="AD58" s="33"/>
      <c r="AE58" s="33"/>
      <c r="AF58" s="33"/>
      <c r="AG58" s="33"/>
      <c r="AH58" s="33"/>
      <c r="AI58" s="33"/>
      <c r="AJ58" s="33"/>
      <c r="AK58" s="33"/>
      <c r="AL58" s="33"/>
      <c r="AM58" s="33"/>
      <c r="AN58" s="33"/>
      <c r="AO58" s="33"/>
      <c r="AP58" s="33"/>
      <c r="AQ58" s="33"/>
      <c r="AR58" s="33"/>
      <c r="AS58" s="33"/>
      <c r="AT58" s="33"/>
      <c r="AU58" s="33"/>
      <c r="AV58" s="33"/>
      <c r="AW58" s="33"/>
      <c r="AX58" s="33"/>
      <c r="AY58" s="33"/>
      <c r="AZ58" s="33"/>
      <c r="BA58" s="33"/>
      <c r="BB58" s="33"/>
      <c r="BC58" s="33"/>
      <c r="BD58" s="33"/>
      <c r="BE58" s="33"/>
      <c r="BF58" s="33"/>
      <c r="BG58" s="33"/>
      <c r="BH58" s="33"/>
      <c r="BI58" s="33"/>
      <c r="BJ58" s="33"/>
      <c r="BK58" s="33"/>
      <c r="BL58" s="33"/>
      <c r="BM58" s="33"/>
      <c r="BN58" s="33"/>
      <c r="BO58" s="33"/>
      <c r="BP58" s="33"/>
      <c r="BQ58" s="33"/>
      <c r="BR58" s="33"/>
      <c r="BS58" s="33"/>
      <c r="BT58" s="33"/>
    </row>
    <row r="59" spans="1:72" s="107" customFormat="1" ht="27.95" customHeight="1" outlineLevel="1" x14ac:dyDescent="0.25">
      <c r="A59" s="98" t="s">
        <v>181</v>
      </c>
      <c r="B59" s="120">
        <v>4100001913</v>
      </c>
      <c r="C59" s="109" t="s">
        <v>32</v>
      </c>
      <c r="D59" s="110"/>
      <c r="E59" s="111" t="s">
        <v>14</v>
      </c>
      <c r="F59" s="112"/>
      <c r="G59" s="113">
        <f>G58</f>
        <v>1122</v>
      </c>
      <c r="H59" s="208"/>
      <c r="I59" s="114"/>
      <c r="J59" s="115"/>
      <c r="K59" s="116"/>
      <c r="L59" s="117"/>
      <c r="M59" s="115"/>
      <c r="N59" s="118"/>
      <c r="O59" s="47"/>
      <c r="P59" s="47"/>
      <c r="Q59" s="33"/>
      <c r="R59" s="33"/>
      <c r="S59" s="33"/>
      <c r="T59" s="33"/>
      <c r="U59" s="33"/>
      <c r="V59" s="33"/>
      <c r="W59" s="33"/>
      <c r="X59" s="33"/>
      <c r="Y59" s="33"/>
      <c r="Z59" s="33"/>
      <c r="AA59" s="33"/>
      <c r="AB59" s="33"/>
      <c r="AC59" s="33"/>
      <c r="AD59" s="33"/>
      <c r="AE59" s="33"/>
      <c r="AF59" s="33"/>
      <c r="AG59" s="33"/>
      <c r="AH59" s="33"/>
      <c r="AI59" s="33"/>
      <c r="AJ59" s="33"/>
      <c r="AK59" s="33"/>
      <c r="AL59" s="33"/>
      <c r="AM59" s="33"/>
      <c r="AN59" s="33"/>
      <c r="AO59" s="33"/>
      <c r="AP59" s="33"/>
      <c r="AQ59" s="33"/>
      <c r="AR59" s="33"/>
      <c r="AS59" s="33"/>
      <c r="AT59" s="33"/>
      <c r="AU59" s="33"/>
      <c r="AV59" s="33"/>
      <c r="AW59" s="33"/>
      <c r="AX59" s="33"/>
      <c r="AY59" s="33"/>
      <c r="AZ59" s="33"/>
      <c r="BA59" s="33"/>
      <c r="BB59" s="33"/>
      <c r="BC59" s="33"/>
      <c r="BD59" s="33"/>
      <c r="BE59" s="33"/>
      <c r="BF59" s="33"/>
      <c r="BG59" s="33"/>
      <c r="BH59" s="33"/>
      <c r="BI59" s="33"/>
      <c r="BJ59" s="33"/>
      <c r="BK59" s="33"/>
      <c r="BL59" s="33"/>
      <c r="BM59" s="33"/>
      <c r="BN59" s="33"/>
      <c r="BO59" s="33"/>
      <c r="BP59" s="33"/>
      <c r="BQ59" s="33"/>
      <c r="BR59" s="33"/>
      <c r="BS59" s="33"/>
      <c r="BT59" s="33"/>
    </row>
    <row r="60" spans="1:72" s="107" customFormat="1" ht="28.5" customHeight="1" outlineLevel="1" x14ac:dyDescent="0.2">
      <c r="A60" s="98" t="s">
        <v>182</v>
      </c>
      <c r="B60" s="99"/>
      <c r="C60" s="100" t="s">
        <v>157</v>
      </c>
      <c r="D60" s="101"/>
      <c r="E60" s="101" t="s">
        <v>14</v>
      </c>
      <c r="F60" s="101"/>
      <c r="G60" s="97">
        <v>20</v>
      </c>
      <c r="H60" s="79">
        <f>H61*$G61/$G60</f>
        <v>0</v>
      </c>
      <c r="I60" s="207"/>
      <c r="J60" s="102">
        <f>H60+I60</f>
        <v>0</v>
      </c>
      <c r="K60" s="103">
        <f>$G60*H60</f>
        <v>0</v>
      </c>
      <c r="L60" s="104">
        <f>$G60*I60</f>
        <v>0</v>
      </c>
      <c r="M60" s="105">
        <f>K60+L60</f>
        <v>0</v>
      </c>
      <c r="N60" s="106"/>
      <c r="O60" s="47"/>
      <c r="P60" s="47"/>
      <c r="Q60" s="33"/>
      <c r="R60" s="33"/>
      <c r="S60" s="33"/>
      <c r="T60" s="33"/>
      <c r="U60" s="33"/>
      <c r="V60" s="33"/>
      <c r="W60" s="33"/>
      <c r="X60" s="33"/>
      <c r="Y60" s="33"/>
      <c r="Z60" s="33"/>
      <c r="AA60" s="33"/>
      <c r="AB60" s="33"/>
      <c r="AC60" s="33"/>
      <c r="AD60" s="33"/>
      <c r="AE60" s="33"/>
      <c r="AF60" s="33"/>
      <c r="AG60" s="33"/>
      <c r="AH60" s="33"/>
      <c r="AI60" s="33"/>
      <c r="AJ60" s="33"/>
      <c r="AK60" s="33"/>
      <c r="AL60" s="33"/>
      <c r="AM60" s="33"/>
      <c r="AN60" s="33"/>
      <c r="AO60" s="33"/>
      <c r="AP60" s="33"/>
      <c r="AQ60" s="33"/>
      <c r="AR60" s="33"/>
      <c r="AS60" s="33"/>
      <c r="AT60" s="33"/>
      <c r="AU60" s="33"/>
      <c r="AV60" s="33"/>
      <c r="AW60" s="33"/>
      <c r="AX60" s="33"/>
      <c r="AY60" s="33"/>
      <c r="AZ60" s="33"/>
      <c r="BA60" s="33"/>
      <c r="BB60" s="33"/>
      <c r="BC60" s="33"/>
      <c r="BD60" s="33"/>
      <c r="BE60" s="33"/>
      <c r="BF60" s="33"/>
      <c r="BG60" s="33"/>
      <c r="BH60" s="33"/>
      <c r="BI60" s="33"/>
      <c r="BJ60" s="33"/>
      <c r="BK60" s="33"/>
      <c r="BL60" s="33"/>
      <c r="BM60" s="33"/>
      <c r="BN60" s="33"/>
      <c r="BO60" s="33"/>
      <c r="BP60" s="33"/>
      <c r="BQ60" s="33"/>
      <c r="BR60" s="33"/>
      <c r="BS60" s="33"/>
      <c r="BT60" s="33"/>
    </row>
    <row r="61" spans="1:72" s="107" customFormat="1" ht="27.95" customHeight="1" outlineLevel="1" x14ac:dyDescent="0.25">
      <c r="A61" s="98" t="s">
        <v>183</v>
      </c>
      <c r="B61" s="108" t="s">
        <v>65</v>
      </c>
      <c r="C61" s="109" t="s">
        <v>159</v>
      </c>
      <c r="D61" s="110"/>
      <c r="E61" s="111" t="s">
        <v>14</v>
      </c>
      <c r="F61" s="112"/>
      <c r="G61" s="113">
        <f>G60</f>
        <v>20</v>
      </c>
      <c r="H61" s="208"/>
      <c r="I61" s="114"/>
      <c r="J61" s="115"/>
      <c r="K61" s="116"/>
      <c r="L61" s="117"/>
      <c r="M61" s="115"/>
      <c r="N61" s="118"/>
      <c r="O61" s="47"/>
      <c r="P61" s="47"/>
      <c r="Q61" s="33"/>
      <c r="R61" s="33"/>
      <c r="S61" s="33"/>
      <c r="T61" s="33"/>
      <c r="U61" s="33"/>
      <c r="V61" s="33"/>
      <c r="W61" s="33"/>
      <c r="X61" s="33"/>
      <c r="Y61" s="33"/>
      <c r="Z61" s="33"/>
      <c r="AA61" s="33"/>
      <c r="AB61" s="33"/>
      <c r="AC61" s="33"/>
      <c r="AD61" s="33"/>
      <c r="AE61" s="33"/>
      <c r="AF61" s="33"/>
      <c r="AG61" s="33"/>
      <c r="AH61" s="33"/>
      <c r="AI61" s="33"/>
      <c r="AJ61" s="33"/>
      <c r="AK61" s="33"/>
      <c r="AL61" s="33"/>
      <c r="AM61" s="33"/>
      <c r="AN61" s="33"/>
      <c r="AO61" s="33"/>
      <c r="AP61" s="33"/>
      <c r="AQ61" s="33"/>
      <c r="AR61" s="33"/>
      <c r="AS61" s="33"/>
      <c r="AT61" s="33"/>
      <c r="AU61" s="33"/>
      <c r="AV61" s="33"/>
      <c r="AW61" s="33"/>
      <c r="AX61" s="33"/>
      <c r="AY61" s="33"/>
      <c r="AZ61" s="33"/>
      <c r="BA61" s="33"/>
      <c r="BB61" s="33"/>
      <c r="BC61" s="33"/>
      <c r="BD61" s="33"/>
      <c r="BE61" s="33"/>
      <c r="BF61" s="33"/>
      <c r="BG61" s="33"/>
      <c r="BH61" s="33"/>
      <c r="BI61" s="33"/>
      <c r="BJ61" s="33"/>
      <c r="BK61" s="33"/>
      <c r="BL61" s="33"/>
      <c r="BM61" s="33"/>
      <c r="BN61" s="33"/>
      <c r="BO61" s="33"/>
      <c r="BP61" s="33"/>
      <c r="BQ61" s="33"/>
      <c r="BR61" s="33"/>
      <c r="BS61" s="33"/>
      <c r="BT61" s="33"/>
    </row>
    <row r="62" spans="1:72" s="107" customFormat="1" ht="31.5" customHeight="1" outlineLevel="1" x14ac:dyDescent="0.2">
      <c r="A62" s="98" t="s">
        <v>184</v>
      </c>
      <c r="B62" s="99"/>
      <c r="C62" s="100" t="s">
        <v>158</v>
      </c>
      <c r="D62" s="101"/>
      <c r="E62" s="101" t="s">
        <v>14</v>
      </c>
      <c r="F62" s="101"/>
      <c r="G62" s="97">
        <v>15</v>
      </c>
      <c r="H62" s="79">
        <f>H63*$G63/$G62</f>
        <v>0</v>
      </c>
      <c r="I62" s="207"/>
      <c r="J62" s="102">
        <f>H62+I62</f>
        <v>0</v>
      </c>
      <c r="K62" s="103">
        <f>$G62*H62</f>
        <v>0</v>
      </c>
      <c r="L62" s="104">
        <f>$G62*I62</f>
        <v>0</v>
      </c>
      <c r="M62" s="105">
        <f>K62+L62</f>
        <v>0</v>
      </c>
      <c r="N62" s="106"/>
      <c r="O62" s="47"/>
      <c r="P62" s="47"/>
      <c r="Q62" s="33"/>
      <c r="R62" s="33"/>
      <c r="S62" s="33"/>
      <c r="T62" s="33"/>
      <c r="U62" s="33"/>
      <c r="V62" s="33"/>
      <c r="W62" s="33"/>
      <c r="X62" s="33"/>
      <c r="Y62" s="33"/>
      <c r="Z62" s="33"/>
      <c r="AA62" s="33"/>
      <c r="AB62" s="33"/>
      <c r="AC62" s="33"/>
      <c r="AD62" s="33"/>
      <c r="AE62" s="33"/>
      <c r="AF62" s="33"/>
      <c r="AG62" s="33"/>
      <c r="AH62" s="33"/>
      <c r="AI62" s="33"/>
      <c r="AJ62" s="33"/>
      <c r="AK62" s="33"/>
      <c r="AL62" s="33"/>
      <c r="AM62" s="33"/>
      <c r="AN62" s="33"/>
      <c r="AO62" s="33"/>
      <c r="AP62" s="33"/>
      <c r="AQ62" s="33"/>
      <c r="AR62" s="33"/>
      <c r="AS62" s="33"/>
      <c r="AT62" s="33"/>
      <c r="AU62" s="33"/>
      <c r="AV62" s="33"/>
      <c r="AW62" s="33"/>
      <c r="AX62" s="33"/>
      <c r="AY62" s="33"/>
      <c r="AZ62" s="33"/>
      <c r="BA62" s="33"/>
      <c r="BB62" s="33"/>
      <c r="BC62" s="33"/>
      <c r="BD62" s="33"/>
      <c r="BE62" s="33"/>
      <c r="BF62" s="33"/>
      <c r="BG62" s="33"/>
      <c r="BH62" s="33"/>
      <c r="BI62" s="33"/>
      <c r="BJ62" s="33"/>
      <c r="BK62" s="33"/>
      <c r="BL62" s="33"/>
      <c r="BM62" s="33"/>
      <c r="BN62" s="33"/>
      <c r="BO62" s="33"/>
      <c r="BP62" s="33"/>
      <c r="BQ62" s="33"/>
      <c r="BR62" s="33"/>
      <c r="BS62" s="33"/>
      <c r="BT62" s="33"/>
    </row>
    <row r="63" spans="1:72" s="107" customFormat="1" ht="27.95" customHeight="1" outlineLevel="1" x14ac:dyDescent="0.25">
      <c r="A63" s="98" t="s">
        <v>185</v>
      </c>
      <c r="B63" s="108" t="s">
        <v>42</v>
      </c>
      <c r="C63" s="109" t="s">
        <v>160</v>
      </c>
      <c r="D63" s="110"/>
      <c r="E63" s="111" t="s">
        <v>14</v>
      </c>
      <c r="F63" s="112"/>
      <c r="G63" s="113">
        <f>G62</f>
        <v>15</v>
      </c>
      <c r="H63" s="208"/>
      <c r="I63" s="114"/>
      <c r="J63" s="115"/>
      <c r="K63" s="116"/>
      <c r="L63" s="117"/>
      <c r="M63" s="115"/>
      <c r="N63" s="118"/>
      <c r="O63" s="47"/>
      <c r="P63" s="47"/>
      <c r="Q63" s="33"/>
      <c r="R63" s="33"/>
      <c r="S63" s="33"/>
      <c r="T63" s="33"/>
      <c r="U63" s="33"/>
      <c r="V63" s="33"/>
      <c r="W63" s="33"/>
      <c r="X63" s="33"/>
      <c r="Y63" s="33"/>
      <c r="Z63" s="33"/>
      <c r="AA63" s="33"/>
      <c r="AB63" s="33"/>
      <c r="AC63" s="33"/>
      <c r="AD63" s="33"/>
      <c r="AE63" s="33"/>
      <c r="AF63" s="33"/>
      <c r="AG63" s="33"/>
      <c r="AH63" s="33"/>
      <c r="AI63" s="33"/>
      <c r="AJ63" s="33"/>
      <c r="AK63" s="33"/>
      <c r="AL63" s="33"/>
      <c r="AM63" s="33"/>
      <c r="AN63" s="33"/>
      <c r="AO63" s="33"/>
      <c r="AP63" s="33"/>
      <c r="AQ63" s="33"/>
      <c r="AR63" s="33"/>
      <c r="AS63" s="33"/>
      <c r="AT63" s="33"/>
      <c r="AU63" s="33"/>
      <c r="AV63" s="33"/>
      <c r="AW63" s="33"/>
      <c r="AX63" s="33"/>
      <c r="AY63" s="33"/>
      <c r="AZ63" s="33"/>
      <c r="BA63" s="33"/>
      <c r="BB63" s="33"/>
      <c r="BC63" s="33"/>
      <c r="BD63" s="33"/>
      <c r="BE63" s="33"/>
      <c r="BF63" s="33"/>
      <c r="BG63" s="33"/>
      <c r="BH63" s="33"/>
      <c r="BI63" s="33"/>
      <c r="BJ63" s="33"/>
      <c r="BK63" s="33"/>
      <c r="BL63" s="33"/>
      <c r="BM63" s="33"/>
      <c r="BN63" s="33"/>
      <c r="BO63" s="33"/>
      <c r="BP63" s="33"/>
      <c r="BQ63" s="33"/>
      <c r="BR63" s="33"/>
      <c r="BS63" s="33"/>
      <c r="BT63" s="33"/>
    </row>
    <row r="64" spans="1:72" s="73" customFormat="1" ht="32.25" customHeight="1" x14ac:dyDescent="0.25">
      <c r="A64" s="324" t="s">
        <v>78</v>
      </c>
      <c r="B64" s="60"/>
      <c r="C64" s="61" t="s">
        <v>27</v>
      </c>
      <c r="D64" s="62">
        <f>SUM(D65:D65)</f>
        <v>0.15</v>
      </c>
      <c r="E64" s="62" t="s">
        <v>12</v>
      </c>
      <c r="F64" s="62"/>
      <c r="G64" s="63">
        <v>2719</v>
      </c>
      <c r="H64" s="64"/>
      <c r="I64" s="65"/>
      <c r="J64" s="66"/>
      <c r="K64" s="67">
        <f>SUM(K65:K65)</f>
        <v>0</v>
      </c>
      <c r="L64" s="68">
        <f>SUM(L65:L65)</f>
        <v>0</v>
      </c>
      <c r="M64" s="69">
        <f>K64+L64</f>
        <v>0</v>
      </c>
      <c r="N64" s="70"/>
      <c r="O64" s="82"/>
      <c r="P64" s="82"/>
      <c r="Q64" s="72"/>
      <c r="R64" s="72"/>
      <c r="S64" s="72"/>
      <c r="T64" s="72"/>
      <c r="U64" s="72"/>
      <c r="V64" s="72"/>
      <c r="W64" s="72"/>
      <c r="X64" s="72"/>
      <c r="Y64" s="72"/>
      <c r="Z64" s="72"/>
      <c r="AA64" s="72"/>
      <c r="AB64" s="72"/>
      <c r="AC64" s="72"/>
      <c r="AD64" s="72"/>
      <c r="AE64" s="72"/>
      <c r="AF64" s="72"/>
      <c r="AG64" s="72"/>
      <c r="AH64" s="72"/>
      <c r="AI64" s="72"/>
      <c r="AJ64" s="72"/>
      <c r="AK64" s="72"/>
      <c r="AL64" s="72"/>
      <c r="AM64" s="72"/>
      <c r="AN64" s="72"/>
      <c r="AO64" s="72"/>
      <c r="AP64" s="72"/>
      <c r="AQ64" s="72"/>
      <c r="AR64" s="72"/>
      <c r="AS64" s="72"/>
      <c r="AT64" s="72"/>
      <c r="AU64" s="72"/>
      <c r="AV64" s="72"/>
      <c r="AW64" s="72"/>
      <c r="AX64" s="72"/>
      <c r="AY64" s="72"/>
      <c r="AZ64" s="72"/>
      <c r="BA64" s="72"/>
      <c r="BB64" s="72"/>
      <c r="BC64" s="72"/>
      <c r="BD64" s="72"/>
      <c r="BE64" s="72"/>
      <c r="BF64" s="72"/>
      <c r="BG64" s="72"/>
      <c r="BH64" s="72"/>
      <c r="BI64" s="72"/>
      <c r="BJ64" s="72"/>
      <c r="BK64" s="72"/>
      <c r="BL64" s="72"/>
      <c r="BM64" s="72"/>
      <c r="BN64" s="72"/>
      <c r="BO64" s="72"/>
      <c r="BP64" s="72"/>
      <c r="BQ64" s="72"/>
      <c r="BR64" s="72"/>
      <c r="BS64" s="72"/>
      <c r="BT64" s="72"/>
    </row>
    <row r="65" spans="1:72" s="73" customFormat="1" ht="64.5" customHeight="1" outlineLevel="1" x14ac:dyDescent="0.25">
      <c r="A65" s="76" t="s">
        <v>79</v>
      </c>
      <c r="B65" s="121"/>
      <c r="C65" s="122" t="s">
        <v>96</v>
      </c>
      <c r="D65" s="93">
        <v>0.15</v>
      </c>
      <c r="E65" s="93" t="s">
        <v>12</v>
      </c>
      <c r="F65" s="93"/>
      <c r="G65" s="123">
        <f>G64</f>
        <v>2719</v>
      </c>
      <c r="H65" s="141"/>
      <c r="I65" s="198"/>
      <c r="J65" s="199">
        <f>H65+I65</f>
        <v>0</v>
      </c>
      <c r="K65" s="200"/>
      <c r="L65" s="201">
        <f>G65*I65</f>
        <v>0</v>
      </c>
      <c r="M65" s="199">
        <f>K65+L65</f>
        <v>0</v>
      </c>
      <c r="N65" s="81" t="s">
        <v>80</v>
      </c>
      <c r="O65" s="71"/>
      <c r="P65" s="71"/>
      <c r="Q65" s="72"/>
      <c r="R65" s="72"/>
      <c r="S65" s="72"/>
      <c r="T65" s="72"/>
      <c r="U65" s="72"/>
      <c r="V65" s="72"/>
      <c r="W65" s="72"/>
      <c r="X65" s="72"/>
      <c r="Y65" s="72"/>
      <c r="Z65" s="72"/>
      <c r="AA65" s="72"/>
      <c r="AB65" s="72"/>
      <c r="AC65" s="72"/>
      <c r="AD65" s="72"/>
      <c r="AE65" s="72"/>
      <c r="AF65" s="72"/>
      <c r="AG65" s="72"/>
      <c r="AH65" s="72"/>
      <c r="AI65" s="72"/>
      <c r="AJ65" s="72"/>
      <c r="AK65" s="72"/>
      <c r="AL65" s="72"/>
      <c r="AM65" s="72"/>
      <c r="AN65" s="72"/>
      <c r="AO65" s="72"/>
      <c r="AP65" s="72"/>
      <c r="AQ65" s="72"/>
      <c r="AR65" s="72"/>
      <c r="AS65" s="72"/>
      <c r="AT65" s="72"/>
      <c r="AU65" s="72"/>
      <c r="AV65" s="72"/>
      <c r="AW65" s="72"/>
      <c r="AX65" s="72"/>
      <c r="AY65" s="72"/>
      <c r="AZ65" s="72"/>
      <c r="BA65" s="72"/>
      <c r="BB65" s="72"/>
      <c r="BC65" s="72"/>
      <c r="BD65" s="72"/>
      <c r="BE65" s="72"/>
      <c r="BF65" s="72"/>
      <c r="BG65" s="72"/>
      <c r="BH65" s="72"/>
      <c r="BI65" s="72"/>
      <c r="BJ65" s="72"/>
      <c r="BK65" s="72"/>
      <c r="BL65" s="72"/>
      <c r="BM65" s="72"/>
      <c r="BN65" s="72"/>
      <c r="BO65" s="72"/>
      <c r="BP65" s="72"/>
      <c r="BQ65" s="72"/>
      <c r="BR65" s="72"/>
      <c r="BS65" s="72"/>
      <c r="BT65" s="72"/>
    </row>
    <row r="66" spans="1:72" s="73" customFormat="1" ht="39.75" customHeight="1" x14ac:dyDescent="0.25">
      <c r="A66" s="324" t="s">
        <v>186</v>
      </c>
      <c r="B66" s="60"/>
      <c r="C66" s="61" t="s">
        <v>162</v>
      </c>
      <c r="D66" s="62"/>
      <c r="E66" s="62"/>
      <c r="F66" s="62"/>
      <c r="G66" s="63"/>
      <c r="H66" s="64"/>
      <c r="I66" s="65"/>
      <c r="J66" s="66"/>
      <c r="K66" s="67">
        <f>SUM(K67:K73)</f>
        <v>0</v>
      </c>
      <c r="L66" s="68">
        <f>SUM(L67:L73)</f>
        <v>0</v>
      </c>
      <c r="M66" s="69">
        <f>K66+L66</f>
        <v>0</v>
      </c>
      <c r="N66" s="341" t="s">
        <v>163</v>
      </c>
      <c r="O66" s="82"/>
      <c r="P66" s="71"/>
      <c r="Q66" s="72"/>
      <c r="R66" s="72"/>
      <c r="S66" s="72"/>
      <c r="T66" s="72"/>
      <c r="U66" s="72"/>
      <c r="V66" s="72"/>
      <c r="W66" s="72"/>
      <c r="X66" s="72"/>
      <c r="Y66" s="72"/>
      <c r="Z66" s="72"/>
      <c r="AA66" s="72"/>
      <c r="AB66" s="72"/>
      <c r="AC66" s="72"/>
      <c r="AD66" s="72"/>
      <c r="AE66" s="72"/>
      <c r="AF66" s="72"/>
      <c r="AG66" s="72"/>
      <c r="AH66" s="72"/>
      <c r="AI66" s="72"/>
      <c r="AJ66" s="72"/>
      <c r="AK66" s="72"/>
      <c r="AL66" s="72"/>
      <c r="AM66" s="72"/>
      <c r="AN66" s="72"/>
      <c r="AO66" s="72"/>
      <c r="AP66" s="72"/>
      <c r="AQ66" s="72"/>
      <c r="AR66" s="72"/>
      <c r="AS66" s="72"/>
      <c r="AT66" s="72"/>
      <c r="AU66" s="72"/>
      <c r="AV66" s="72"/>
      <c r="AW66" s="72"/>
      <c r="AX66" s="72"/>
      <c r="AY66" s="72"/>
      <c r="AZ66" s="72"/>
      <c r="BA66" s="72"/>
      <c r="BB66" s="72"/>
      <c r="BC66" s="72"/>
      <c r="BD66" s="72"/>
      <c r="BE66" s="72"/>
      <c r="BF66" s="72"/>
      <c r="BG66" s="72"/>
      <c r="BH66" s="72"/>
      <c r="BI66" s="72"/>
      <c r="BJ66" s="72"/>
      <c r="BK66" s="72"/>
      <c r="BL66" s="72"/>
      <c r="BM66" s="72"/>
      <c r="BN66" s="72"/>
      <c r="BO66" s="72"/>
      <c r="BP66" s="72"/>
      <c r="BQ66" s="72"/>
      <c r="BR66" s="72"/>
      <c r="BS66" s="72"/>
      <c r="BT66" s="72"/>
    </row>
    <row r="67" spans="1:72" s="73" customFormat="1" ht="27.95" customHeight="1" outlineLevel="1" x14ac:dyDescent="0.25">
      <c r="A67" s="76" t="s">
        <v>187</v>
      </c>
      <c r="B67" s="77"/>
      <c r="C67" s="94" t="s">
        <v>30</v>
      </c>
      <c r="D67" s="80"/>
      <c r="E67" s="101" t="s">
        <v>12</v>
      </c>
      <c r="F67" s="101"/>
      <c r="G67" s="97">
        <v>1409</v>
      </c>
      <c r="H67" s="79">
        <f>H68*$G68/$G67</f>
        <v>0</v>
      </c>
      <c r="I67" s="207"/>
      <c r="J67" s="102">
        <f>H67+I67</f>
        <v>0</v>
      </c>
      <c r="K67" s="103">
        <f>$G67*H67</f>
        <v>0</v>
      </c>
      <c r="L67" s="104">
        <f>$G67*I67</f>
        <v>0</v>
      </c>
      <c r="M67" s="105">
        <f t="shared" ref="M67" si="11">K67+L67</f>
        <v>0</v>
      </c>
      <c r="N67" s="106"/>
      <c r="O67" s="82"/>
      <c r="P67" s="82"/>
      <c r="Q67" s="72"/>
      <c r="R67" s="72"/>
      <c r="S67" s="72"/>
      <c r="T67" s="72"/>
      <c r="U67" s="72"/>
      <c r="V67" s="72"/>
      <c r="W67" s="72"/>
      <c r="X67" s="72"/>
      <c r="Y67" s="72"/>
      <c r="Z67" s="72"/>
      <c r="AA67" s="72"/>
      <c r="AB67" s="72"/>
      <c r="AC67" s="72"/>
      <c r="AD67" s="72"/>
      <c r="AE67" s="72"/>
      <c r="AF67" s="72"/>
      <c r="AG67" s="72"/>
      <c r="AH67" s="72"/>
      <c r="AI67" s="72"/>
      <c r="AJ67" s="72"/>
      <c r="AK67" s="72"/>
      <c r="AL67" s="72"/>
      <c r="AM67" s="72"/>
      <c r="AN67" s="72"/>
      <c r="AO67" s="72"/>
      <c r="AP67" s="72"/>
      <c r="AQ67" s="72"/>
      <c r="AR67" s="72"/>
      <c r="AS67" s="72"/>
      <c r="AT67" s="72"/>
      <c r="AU67" s="72"/>
      <c r="AV67" s="72"/>
      <c r="AW67" s="72"/>
      <c r="AX67" s="72"/>
      <c r="AY67" s="72"/>
      <c r="AZ67" s="72"/>
      <c r="BA67" s="72"/>
      <c r="BB67" s="72"/>
      <c r="BC67" s="72"/>
      <c r="BD67" s="72"/>
      <c r="BE67" s="72"/>
      <c r="BF67" s="72"/>
      <c r="BG67" s="72"/>
      <c r="BH67" s="72"/>
      <c r="BI67" s="72"/>
      <c r="BJ67" s="72"/>
      <c r="BK67" s="72"/>
      <c r="BL67" s="72"/>
      <c r="BM67" s="72"/>
      <c r="BN67" s="72"/>
      <c r="BO67" s="72"/>
      <c r="BP67" s="72"/>
      <c r="BQ67" s="72"/>
      <c r="BR67" s="72"/>
      <c r="BS67" s="72"/>
      <c r="BT67" s="72"/>
    </row>
    <row r="68" spans="1:72" s="73" customFormat="1" ht="27.95" customHeight="1" outlineLevel="1" x14ac:dyDescent="0.25">
      <c r="A68" s="98" t="s">
        <v>188</v>
      </c>
      <c r="B68" s="95">
        <v>4100001015</v>
      </c>
      <c r="C68" s="96" t="s">
        <v>69</v>
      </c>
      <c r="D68" s="342"/>
      <c r="E68" s="111" t="s">
        <v>12</v>
      </c>
      <c r="F68" s="111">
        <v>1.1000000000000001</v>
      </c>
      <c r="G68" s="113">
        <f>G67*F68</f>
        <v>1549.9</v>
      </c>
      <c r="H68" s="208"/>
      <c r="I68" s="114"/>
      <c r="J68" s="115"/>
      <c r="K68" s="116"/>
      <c r="L68" s="117"/>
      <c r="M68" s="115"/>
      <c r="N68" s="343"/>
      <c r="O68" s="82"/>
      <c r="P68" s="82"/>
      <c r="Q68" s="72"/>
      <c r="R68" s="72"/>
      <c r="S68" s="72"/>
      <c r="T68" s="72"/>
      <c r="U68" s="72"/>
      <c r="V68" s="72"/>
      <c r="W68" s="72"/>
      <c r="X68" s="72"/>
      <c r="Y68" s="72"/>
      <c r="Z68" s="72"/>
      <c r="AA68" s="72"/>
      <c r="AB68" s="72"/>
      <c r="AC68" s="72"/>
      <c r="AD68" s="72"/>
      <c r="AE68" s="72"/>
      <c r="AF68" s="72"/>
      <c r="AG68" s="72"/>
      <c r="AH68" s="72"/>
      <c r="AI68" s="72"/>
      <c r="AJ68" s="72"/>
      <c r="AK68" s="72"/>
      <c r="AL68" s="72"/>
      <c r="AM68" s="72"/>
      <c r="AN68" s="72"/>
      <c r="AO68" s="72"/>
      <c r="AP68" s="72"/>
      <c r="AQ68" s="72"/>
      <c r="AR68" s="72"/>
      <c r="AS68" s="72"/>
      <c r="AT68" s="72"/>
      <c r="AU68" s="72"/>
      <c r="AV68" s="72"/>
      <c r="AW68" s="72"/>
      <c r="AX68" s="72"/>
      <c r="AY68" s="72"/>
      <c r="AZ68" s="72"/>
      <c r="BA68" s="72"/>
      <c r="BB68" s="72"/>
      <c r="BC68" s="72"/>
      <c r="BD68" s="72"/>
      <c r="BE68" s="72"/>
      <c r="BF68" s="72"/>
      <c r="BG68" s="72"/>
      <c r="BH68" s="72"/>
      <c r="BI68" s="72"/>
      <c r="BJ68" s="72"/>
      <c r="BK68" s="72"/>
      <c r="BL68" s="72"/>
      <c r="BM68" s="72"/>
      <c r="BN68" s="72"/>
      <c r="BO68" s="72"/>
      <c r="BP68" s="72"/>
      <c r="BQ68" s="72"/>
      <c r="BR68" s="72"/>
      <c r="BS68" s="72"/>
      <c r="BT68" s="72"/>
    </row>
    <row r="69" spans="1:72" s="73" customFormat="1" ht="35.25" customHeight="1" outlineLevel="1" x14ac:dyDescent="0.25">
      <c r="A69" s="98" t="s">
        <v>189</v>
      </c>
      <c r="B69" s="77"/>
      <c r="C69" s="74" t="s">
        <v>164</v>
      </c>
      <c r="D69" s="344"/>
      <c r="E69" s="345" t="s">
        <v>13</v>
      </c>
      <c r="F69" s="345"/>
      <c r="G69" s="97">
        <v>33</v>
      </c>
      <c r="H69" s="79">
        <f>H70*$G70/$G69</f>
        <v>0</v>
      </c>
      <c r="I69" s="207"/>
      <c r="J69" s="102">
        <f>H69+I69</f>
        <v>0</v>
      </c>
      <c r="K69" s="103">
        <f>$G69*H69</f>
        <v>0</v>
      </c>
      <c r="L69" s="104">
        <f>$G69*I69</f>
        <v>0</v>
      </c>
      <c r="M69" s="105">
        <f>K69+L69</f>
        <v>0</v>
      </c>
      <c r="N69" s="346"/>
      <c r="O69" s="82"/>
      <c r="P69" s="82"/>
      <c r="Q69" s="72"/>
      <c r="R69" s="72"/>
      <c r="S69" s="72"/>
      <c r="T69" s="72"/>
      <c r="U69" s="72"/>
      <c r="V69" s="72"/>
      <c r="W69" s="72"/>
      <c r="X69" s="72"/>
      <c r="Y69" s="72"/>
      <c r="Z69" s="72"/>
      <c r="AA69" s="72"/>
      <c r="AB69" s="72"/>
      <c r="AC69" s="72"/>
      <c r="AD69" s="72"/>
      <c r="AE69" s="72"/>
      <c r="AF69" s="72"/>
      <c r="AG69" s="72"/>
      <c r="AH69" s="72"/>
      <c r="AI69" s="72"/>
      <c r="AJ69" s="72"/>
      <c r="AK69" s="72"/>
      <c r="AL69" s="72"/>
      <c r="AM69" s="72"/>
      <c r="AN69" s="72"/>
      <c r="AO69" s="72"/>
      <c r="AP69" s="72"/>
      <c r="AQ69" s="72"/>
      <c r="AR69" s="72"/>
      <c r="AS69" s="72"/>
      <c r="AT69" s="72"/>
      <c r="AU69" s="72"/>
      <c r="AV69" s="72"/>
      <c r="AW69" s="72"/>
      <c r="AX69" s="72"/>
      <c r="AY69" s="72"/>
      <c r="AZ69" s="72"/>
      <c r="BA69" s="72"/>
      <c r="BB69" s="72"/>
      <c r="BC69" s="72"/>
      <c r="BD69" s="72"/>
      <c r="BE69" s="72"/>
      <c r="BF69" s="72"/>
      <c r="BG69" s="72"/>
      <c r="BH69" s="72"/>
      <c r="BI69" s="72"/>
      <c r="BJ69" s="72"/>
      <c r="BK69" s="72"/>
      <c r="BL69" s="72"/>
      <c r="BM69" s="72"/>
      <c r="BN69" s="72"/>
      <c r="BO69" s="72"/>
      <c r="BP69" s="72"/>
      <c r="BQ69" s="72"/>
      <c r="BR69" s="72"/>
      <c r="BS69" s="72"/>
      <c r="BT69" s="72"/>
    </row>
    <row r="70" spans="1:72" s="73" customFormat="1" ht="27.95" customHeight="1" outlineLevel="1" x14ac:dyDescent="0.25">
      <c r="A70" s="98" t="s">
        <v>190</v>
      </c>
      <c r="B70" s="95">
        <v>4100004410</v>
      </c>
      <c r="C70" s="96" t="s">
        <v>70</v>
      </c>
      <c r="D70" s="347"/>
      <c r="E70" s="112" t="s">
        <v>13</v>
      </c>
      <c r="F70" s="112">
        <v>1.1000000000000001</v>
      </c>
      <c r="G70" s="113">
        <f>G69*F70</f>
        <v>36.299999999999997</v>
      </c>
      <c r="H70" s="208"/>
      <c r="I70" s="114"/>
      <c r="J70" s="115"/>
      <c r="K70" s="116"/>
      <c r="L70" s="117"/>
      <c r="M70" s="115"/>
      <c r="N70" s="118"/>
      <c r="O70" s="82"/>
      <c r="P70" s="82"/>
      <c r="Q70" s="72"/>
      <c r="R70" s="72"/>
      <c r="S70" s="72"/>
      <c r="T70" s="72"/>
      <c r="U70" s="72"/>
      <c r="V70" s="72"/>
      <c r="W70" s="72"/>
      <c r="X70" s="72"/>
      <c r="Y70" s="72"/>
      <c r="Z70" s="72"/>
      <c r="AA70" s="72"/>
      <c r="AB70" s="72"/>
      <c r="AC70" s="72"/>
      <c r="AD70" s="72"/>
      <c r="AE70" s="72"/>
      <c r="AF70" s="72"/>
      <c r="AG70" s="72"/>
      <c r="AH70" s="72"/>
      <c r="AI70" s="72"/>
      <c r="AJ70" s="72"/>
      <c r="AK70" s="72"/>
      <c r="AL70" s="72"/>
      <c r="AM70" s="72"/>
      <c r="AN70" s="72"/>
      <c r="AO70" s="72"/>
      <c r="AP70" s="72"/>
      <c r="AQ70" s="72"/>
      <c r="AR70" s="72"/>
      <c r="AS70" s="72"/>
      <c r="AT70" s="72"/>
      <c r="AU70" s="72"/>
      <c r="AV70" s="72"/>
      <c r="AW70" s="72"/>
      <c r="AX70" s="72"/>
      <c r="AY70" s="72"/>
      <c r="AZ70" s="72"/>
      <c r="BA70" s="72"/>
      <c r="BB70" s="72"/>
      <c r="BC70" s="72"/>
      <c r="BD70" s="72"/>
      <c r="BE70" s="72"/>
      <c r="BF70" s="72"/>
      <c r="BG70" s="72"/>
      <c r="BH70" s="72"/>
      <c r="BI70" s="72"/>
      <c r="BJ70" s="72"/>
      <c r="BK70" s="72"/>
      <c r="BL70" s="72"/>
      <c r="BM70" s="72"/>
      <c r="BN70" s="72"/>
      <c r="BO70" s="72"/>
      <c r="BP70" s="72"/>
      <c r="BQ70" s="72"/>
      <c r="BR70" s="72"/>
      <c r="BS70" s="72"/>
      <c r="BT70" s="72"/>
    </row>
    <row r="71" spans="1:72" s="73" customFormat="1" ht="39.950000000000003" customHeight="1" outlineLevel="1" x14ac:dyDescent="0.25">
      <c r="A71" s="76" t="s">
        <v>191</v>
      </c>
      <c r="B71" s="99"/>
      <c r="C71" s="100" t="s">
        <v>165</v>
      </c>
      <c r="D71" s="101"/>
      <c r="E71" s="101" t="s">
        <v>14</v>
      </c>
      <c r="F71" s="101"/>
      <c r="G71" s="97">
        <v>587</v>
      </c>
      <c r="H71" s="208"/>
      <c r="I71" s="207"/>
      <c r="J71" s="102">
        <f>H71+I71</f>
        <v>0</v>
      </c>
      <c r="K71" s="103">
        <f>$G71*H71</f>
        <v>0</v>
      </c>
      <c r="L71" s="104">
        <f>$G71*I71</f>
        <v>0</v>
      </c>
      <c r="M71" s="105">
        <f>K71+L71</f>
        <v>0</v>
      </c>
      <c r="N71" s="106"/>
      <c r="O71" s="82"/>
      <c r="P71" s="82"/>
      <c r="Q71" s="72"/>
      <c r="R71" s="72"/>
      <c r="S71" s="72"/>
      <c r="T71" s="72"/>
      <c r="U71" s="72"/>
      <c r="V71" s="72"/>
      <c r="W71" s="72"/>
      <c r="X71" s="72"/>
      <c r="Y71" s="72"/>
      <c r="Z71" s="72"/>
      <c r="AA71" s="72"/>
      <c r="AB71" s="72"/>
      <c r="AC71" s="72"/>
      <c r="AD71" s="72"/>
      <c r="AE71" s="72"/>
      <c r="AF71" s="72"/>
      <c r="AG71" s="72"/>
      <c r="AH71" s="72"/>
      <c r="AI71" s="72"/>
      <c r="AJ71" s="72"/>
      <c r="AK71" s="72"/>
      <c r="AL71" s="72"/>
      <c r="AM71" s="72"/>
      <c r="AN71" s="72"/>
      <c r="AO71" s="72"/>
      <c r="AP71" s="72"/>
      <c r="AQ71" s="72"/>
      <c r="AR71" s="72"/>
      <c r="AS71" s="72"/>
      <c r="AT71" s="72"/>
      <c r="AU71" s="72"/>
      <c r="AV71" s="72"/>
      <c r="AW71" s="72"/>
      <c r="AX71" s="72"/>
      <c r="AY71" s="72"/>
      <c r="AZ71" s="72"/>
      <c r="BA71" s="72"/>
      <c r="BB71" s="72"/>
      <c r="BC71" s="72"/>
      <c r="BD71" s="72"/>
      <c r="BE71" s="72"/>
      <c r="BF71" s="72"/>
      <c r="BG71" s="72"/>
      <c r="BH71" s="72"/>
      <c r="BI71" s="72"/>
      <c r="BJ71" s="72"/>
      <c r="BK71" s="72"/>
      <c r="BL71" s="72"/>
      <c r="BM71" s="72"/>
      <c r="BN71" s="72"/>
      <c r="BO71" s="72"/>
      <c r="BP71" s="72"/>
      <c r="BQ71" s="72"/>
      <c r="BR71" s="72"/>
      <c r="BS71" s="72"/>
      <c r="BT71" s="72"/>
    </row>
    <row r="72" spans="1:72" s="73" customFormat="1" ht="27.95" customHeight="1" outlineLevel="1" x14ac:dyDescent="0.25">
      <c r="A72" s="98" t="s">
        <v>192</v>
      </c>
      <c r="B72" s="348"/>
      <c r="C72" s="74" t="s">
        <v>166</v>
      </c>
      <c r="D72" s="344"/>
      <c r="E72" s="345" t="s">
        <v>13</v>
      </c>
      <c r="F72" s="345"/>
      <c r="G72" s="113">
        <v>244</v>
      </c>
      <c r="H72" s="79">
        <f>H73*$G73/$G72</f>
        <v>0</v>
      </c>
      <c r="I72" s="207"/>
      <c r="J72" s="102">
        <f>H72+I72</f>
        <v>0</v>
      </c>
      <c r="K72" s="103">
        <f>$G72*H72</f>
        <v>0</v>
      </c>
      <c r="L72" s="104">
        <f>$G72*I72</f>
        <v>0</v>
      </c>
      <c r="M72" s="105">
        <f>K72+L72</f>
        <v>0</v>
      </c>
      <c r="N72" s="346"/>
      <c r="O72" s="82"/>
      <c r="P72" s="82"/>
      <c r="Q72" s="72"/>
      <c r="R72" s="72"/>
      <c r="S72" s="72"/>
      <c r="T72" s="72"/>
      <c r="U72" s="72"/>
      <c r="V72" s="72"/>
      <c r="W72" s="72"/>
      <c r="X72" s="72"/>
      <c r="Y72" s="72"/>
      <c r="Z72" s="72"/>
      <c r="AA72" s="72"/>
      <c r="AB72" s="72"/>
      <c r="AC72" s="72"/>
      <c r="AD72" s="72"/>
      <c r="AE72" s="72"/>
      <c r="AF72" s="72"/>
      <c r="AG72" s="72"/>
      <c r="AH72" s="72"/>
      <c r="AI72" s="72"/>
      <c r="AJ72" s="72"/>
      <c r="AK72" s="72"/>
      <c r="AL72" s="72"/>
      <c r="AM72" s="72"/>
      <c r="AN72" s="72"/>
      <c r="AO72" s="72"/>
      <c r="AP72" s="72"/>
      <c r="AQ72" s="72"/>
      <c r="AR72" s="72"/>
      <c r="AS72" s="72"/>
      <c r="AT72" s="72"/>
      <c r="AU72" s="72"/>
      <c r="AV72" s="72"/>
      <c r="AW72" s="72"/>
      <c r="AX72" s="72"/>
      <c r="AY72" s="72"/>
      <c r="AZ72" s="72"/>
      <c r="BA72" s="72"/>
      <c r="BB72" s="72"/>
      <c r="BC72" s="72"/>
      <c r="BD72" s="72"/>
      <c r="BE72" s="72"/>
      <c r="BF72" s="72"/>
      <c r="BG72" s="72"/>
      <c r="BH72" s="72"/>
      <c r="BI72" s="72"/>
      <c r="BJ72" s="72"/>
      <c r="BK72" s="72"/>
      <c r="BL72" s="72"/>
      <c r="BM72" s="72"/>
      <c r="BN72" s="72"/>
      <c r="BO72" s="72"/>
      <c r="BP72" s="72"/>
      <c r="BQ72" s="72"/>
      <c r="BR72" s="72"/>
      <c r="BS72" s="72"/>
      <c r="BT72" s="72"/>
    </row>
    <row r="73" spans="1:72" s="73" customFormat="1" ht="27.95" customHeight="1" outlineLevel="1" x14ac:dyDescent="0.25">
      <c r="A73" s="193" t="s">
        <v>193</v>
      </c>
      <c r="B73" s="83"/>
      <c r="C73" s="75" t="s">
        <v>167</v>
      </c>
      <c r="D73" s="349"/>
      <c r="E73" s="350" t="s">
        <v>13</v>
      </c>
      <c r="F73" s="350">
        <v>1.24</v>
      </c>
      <c r="G73" s="113">
        <f>G72*F73</f>
        <v>302.56</v>
      </c>
      <c r="H73" s="351"/>
      <c r="I73" s="352"/>
      <c r="J73" s="353"/>
      <c r="K73" s="354"/>
      <c r="L73" s="355"/>
      <c r="M73" s="353"/>
      <c r="N73" s="356"/>
      <c r="O73" s="82"/>
      <c r="P73" s="82"/>
      <c r="Q73" s="72"/>
      <c r="R73" s="72"/>
      <c r="S73" s="72"/>
      <c r="T73" s="72"/>
      <c r="U73" s="72"/>
      <c r="V73" s="72"/>
      <c r="W73" s="72"/>
      <c r="X73" s="72"/>
      <c r="Y73" s="72"/>
      <c r="Z73" s="72"/>
      <c r="AA73" s="72"/>
      <c r="AB73" s="72"/>
      <c r="AC73" s="72"/>
      <c r="AD73" s="72"/>
      <c r="AE73" s="72"/>
      <c r="AF73" s="72"/>
      <c r="AG73" s="72"/>
      <c r="AH73" s="72"/>
      <c r="AI73" s="72"/>
      <c r="AJ73" s="72"/>
      <c r="AK73" s="72"/>
      <c r="AL73" s="72"/>
      <c r="AM73" s="72"/>
      <c r="AN73" s="72"/>
      <c r="AO73" s="72"/>
      <c r="AP73" s="72"/>
      <c r="AQ73" s="72"/>
      <c r="AR73" s="72"/>
      <c r="AS73" s="72"/>
      <c r="AT73" s="72"/>
      <c r="AU73" s="72"/>
      <c r="AV73" s="72"/>
      <c r="AW73" s="72"/>
      <c r="AX73" s="72"/>
      <c r="AY73" s="72"/>
      <c r="AZ73" s="72"/>
      <c r="BA73" s="72"/>
      <c r="BB73" s="72"/>
      <c r="BC73" s="72"/>
      <c r="BD73" s="72"/>
      <c r="BE73" s="72"/>
      <c r="BF73" s="72"/>
      <c r="BG73" s="72"/>
      <c r="BH73" s="72"/>
      <c r="BI73" s="72"/>
      <c r="BJ73" s="72"/>
      <c r="BK73" s="72"/>
      <c r="BL73" s="72"/>
      <c r="BM73" s="72"/>
      <c r="BN73" s="72"/>
      <c r="BO73" s="72"/>
      <c r="BP73" s="72"/>
      <c r="BQ73" s="72"/>
      <c r="BR73" s="72"/>
      <c r="BS73" s="72"/>
      <c r="BT73" s="72"/>
    </row>
    <row r="74" spans="1:72" s="21" customFormat="1" ht="37.5" customHeight="1" x14ac:dyDescent="0.25">
      <c r="A74" s="195">
        <v>4</v>
      </c>
      <c r="B74" s="31"/>
      <c r="C74" s="29" t="s">
        <v>76</v>
      </c>
      <c r="D74" s="29"/>
      <c r="E74" s="40"/>
      <c r="F74" s="40"/>
      <c r="G74" s="50">
        <f>G75</f>
        <v>157</v>
      </c>
      <c r="H74" s="34"/>
      <c r="I74" s="35"/>
      <c r="J74" s="36"/>
      <c r="K74" s="37">
        <f>K75</f>
        <v>0</v>
      </c>
      <c r="L74" s="38">
        <f>L75</f>
        <v>0</v>
      </c>
      <c r="M74" s="39">
        <f>K74+L74</f>
        <v>0</v>
      </c>
      <c r="N74" s="30"/>
      <c r="O74" s="47"/>
      <c r="P74" s="47"/>
      <c r="Q74" s="33"/>
      <c r="R74" s="33"/>
      <c r="S74" s="33"/>
      <c r="T74" s="33"/>
      <c r="U74" s="33"/>
      <c r="V74" s="33"/>
      <c r="W74" s="33"/>
      <c r="X74" s="33"/>
      <c r="Y74" s="33"/>
      <c r="Z74" s="33"/>
      <c r="AA74" s="33"/>
      <c r="AB74" s="33"/>
      <c r="AC74" s="33"/>
      <c r="AD74" s="33"/>
      <c r="AE74" s="33"/>
      <c r="AF74" s="33"/>
      <c r="AG74" s="33"/>
      <c r="AH74" s="33"/>
      <c r="AI74" s="33"/>
      <c r="AJ74" s="33"/>
      <c r="AK74" s="33"/>
      <c r="AL74" s="33"/>
      <c r="AM74" s="33"/>
      <c r="AN74" s="33"/>
      <c r="AO74" s="33"/>
      <c r="AP74" s="33"/>
      <c r="AQ74" s="33"/>
      <c r="AR74" s="33"/>
      <c r="AS74" s="33"/>
      <c r="AT74" s="33"/>
      <c r="AU74" s="33"/>
      <c r="AV74" s="33"/>
      <c r="AW74" s="33"/>
      <c r="AX74" s="33"/>
      <c r="AY74" s="33"/>
      <c r="AZ74" s="33"/>
      <c r="BA74" s="33"/>
      <c r="BB74" s="33"/>
      <c r="BC74" s="33"/>
      <c r="BD74" s="33"/>
      <c r="BE74" s="33"/>
      <c r="BF74" s="33"/>
      <c r="BG74" s="33"/>
      <c r="BH74" s="33"/>
      <c r="BI74" s="33"/>
      <c r="BJ74" s="33"/>
      <c r="BK74" s="33"/>
      <c r="BL74" s="33"/>
      <c r="BM74" s="33"/>
      <c r="BN74" s="33"/>
      <c r="BO74" s="33"/>
      <c r="BP74" s="33"/>
      <c r="BQ74" s="33"/>
      <c r="BR74" s="33"/>
      <c r="BS74" s="33"/>
      <c r="BT74" s="33"/>
    </row>
    <row r="75" spans="1:72" s="73" customFormat="1" ht="32.25" customHeight="1" x14ac:dyDescent="0.25">
      <c r="A75" s="324" t="s">
        <v>53</v>
      </c>
      <c r="B75" s="60"/>
      <c r="C75" s="61" t="s">
        <v>89</v>
      </c>
      <c r="D75" s="62">
        <f>SUM(D76:D89)</f>
        <v>1.03</v>
      </c>
      <c r="E75" s="62" t="s">
        <v>12</v>
      </c>
      <c r="F75" s="62"/>
      <c r="G75" s="63">
        <v>157</v>
      </c>
      <c r="H75" s="64"/>
      <c r="I75" s="65"/>
      <c r="J75" s="66"/>
      <c r="K75" s="67">
        <f>SUM(K76:K89)</f>
        <v>0</v>
      </c>
      <c r="L75" s="68">
        <f>SUM(L76:L89)</f>
        <v>0</v>
      </c>
      <c r="M75" s="69">
        <f>K75+L75</f>
        <v>0</v>
      </c>
      <c r="N75" s="70"/>
      <c r="O75" s="71"/>
      <c r="P75" s="71"/>
      <c r="Q75" s="72"/>
      <c r="R75" s="72"/>
      <c r="S75" s="72"/>
      <c r="T75" s="72"/>
      <c r="U75" s="72"/>
      <c r="V75" s="72"/>
      <c r="W75" s="72"/>
      <c r="X75" s="72"/>
      <c r="Y75" s="72"/>
      <c r="Z75" s="72"/>
      <c r="AA75" s="72"/>
      <c r="AB75" s="72"/>
      <c r="AC75" s="72"/>
      <c r="AD75" s="72"/>
      <c r="AE75" s="72"/>
      <c r="AF75" s="72"/>
      <c r="AG75" s="72"/>
      <c r="AH75" s="72"/>
      <c r="AI75" s="72"/>
      <c r="AJ75" s="72"/>
      <c r="AK75" s="72"/>
      <c r="AL75" s="72"/>
      <c r="AM75" s="72"/>
      <c r="AN75" s="72"/>
      <c r="AO75" s="72"/>
      <c r="AP75" s="72"/>
      <c r="AQ75" s="72"/>
      <c r="AR75" s="72"/>
      <c r="AS75" s="72"/>
      <c r="AT75" s="72"/>
      <c r="AU75" s="72"/>
      <c r="AV75" s="72"/>
      <c r="AW75" s="72"/>
      <c r="AX75" s="72"/>
      <c r="AY75" s="72"/>
      <c r="AZ75" s="72"/>
      <c r="BA75" s="72"/>
      <c r="BB75" s="72"/>
      <c r="BC75" s="72"/>
      <c r="BD75" s="72"/>
      <c r="BE75" s="72"/>
      <c r="BF75" s="72"/>
      <c r="BG75" s="72"/>
      <c r="BH75" s="72"/>
      <c r="BI75" s="72"/>
      <c r="BJ75" s="72"/>
      <c r="BK75" s="72"/>
      <c r="BL75" s="72"/>
      <c r="BM75" s="72"/>
      <c r="BN75" s="72"/>
      <c r="BO75" s="72"/>
      <c r="BP75" s="72"/>
      <c r="BQ75" s="72"/>
      <c r="BR75" s="72"/>
      <c r="BS75" s="72"/>
      <c r="BT75" s="72"/>
    </row>
    <row r="76" spans="1:72" s="73" customFormat="1" ht="54.95" customHeight="1" outlineLevel="1" x14ac:dyDescent="0.25">
      <c r="A76" s="76" t="s">
        <v>194</v>
      </c>
      <c r="B76" s="77"/>
      <c r="C76" s="94" t="s">
        <v>90</v>
      </c>
      <c r="D76" s="77">
        <v>0.05</v>
      </c>
      <c r="E76" s="77" t="s">
        <v>12</v>
      </c>
      <c r="F76" s="78"/>
      <c r="G76" s="123">
        <f>G75</f>
        <v>157</v>
      </c>
      <c r="H76" s="79">
        <f>H77*$G77/$G76</f>
        <v>0</v>
      </c>
      <c r="I76" s="198"/>
      <c r="J76" s="199">
        <f>H76+I76</f>
        <v>0</v>
      </c>
      <c r="K76" s="200">
        <f>G76*H76</f>
        <v>0</v>
      </c>
      <c r="L76" s="201">
        <f>G76*I76</f>
        <v>0</v>
      </c>
      <c r="M76" s="199">
        <f>L76+K76</f>
        <v>0</v>
      </c>
      <c r="N76" s="81"/>
      <c r="O76" s="82"/>
      <c r="P76" s="82"/>
      <c r="Q76" s="72"/>
      <c r="R76" s="72"/>
      <c r="S76" s="72"/>
      <c r="T76" s="72"/>
      <c r="U76" s="72"/>
      <c r="V76" s="72"/>
      <c r="W76" s="72"/>
      <c r="X76" s="72"/>
      <c r="Y76" s="72"/>
      <c r="Z76" s="72"/>
      <c r="AA76" s="72"/>
      <c r="AB76" s="72"/>
      <c r="AC76" s="72"/>
      <c r="AD76" s="72"/>
      <c r="AE76" s="72"/>
      <c r="AF76" s="72"/>
      <c r="AG76" s="72"/>
      <c r="AH76" s="72"/>
      <c r="AI76" s="72"/>
      <c r="AJ76" s="72"/>
      <c r="AK76" s="72"/>
      <c r="AL76" s="72"/>
      <c r="AM76" s="72"/>
      <c r="AN76" s="72"/>
      <c r="AO76" s="72"/>
      <c r="AP76" s="72"/>
      <c r="AQ76" s="72"/>
      <c r="AR76" s="72"/>
      <c r="AS76" s="72"/>
      <c r="AT76" s="72"/>
      <c r="AU76" s="72"/>
      <c r="AV76" s="72"/>
      <c r="AW76" s="72"/>
      <c r="AX76" s="72"/>
      <c r="AY76" s="72"/>
      <c r="AZ76" s="72"/>
      <c r="BA76" s="72"/>
      <c r="BB76" s="72"/>
      <c r="BC76" s="72"/>
      <c r="BD76" s="72"/>
      <c r="BE76" s="72"/>
      <c r="BF76" s="72"/>
      <c r="BG76" s="72"/>
      <c r="BH76" s="72"/>
      <c r="BI76" s="72"/>
      <c r="BJ76" s="72"/>
      <c r="BK76" s="72"/>
      <c r="BL76" s="72"/>
      <c r="BM76" s="72"/>
      <c r="BN76" s="72"/>
      <c r="BO76" s="72"/>
      <c r="BP76" s="72"/>
      <c r="BQ76" s="72"/>
      <c r="BR76" s="72"/>
      <c r="BS76" s="72"/>
      <c r="BT76" s="72"/>
    </row>
    <row r="77" spans="1:72" s="73" customFormat="1" ht="41.25" customHeight="1" outlineLevel="1" x14ac:dyDescent="0.25">
      <c r="A77" s="76" t="s">
        <v>195</v>
      </c>
      <c r="B77" s="95"/>
      <c r="C77" s="96" t="s">
        <v>91</v>
      </c>
      <c r="D77" s="85"/>
      <c r="E77" s="85" t="s">
        <v>33</v>
      </c>
      <c r="F77" s="86">
        <v>0.12330000000000001</v>
      </c>
      <c r="G77" s="202">
        <f>G76*F77</f>
        <v>19.36</v>
      </c>
      <c r="H77" s="203"/>
      <c r="I77" s="204"/>
      <c r="J77" s="205"/>
      <c r="K77" s="206"/>
      <c r="L77" s="204"/>
      <c r="M77" s="205"/>
      <c r="N77" s="87"/>
      <c r="O77" s="82"/>
      <c r="P77" s="82"/>
      <c r="Q77" s="72"/>
      <c r="R77" s="72"/>
      <c r="S77" s="72"/>
      <c r="T77" s="72"/>
      <c r="U77" s="72"/>
      <c r="V77" s="72"/>
      <c r="W77" s="72"/>
      <c r="X77" s="72"/>
      <c r="Y77" s="72"/>
      <c r="Z77" s="72"/>
      <c r="AA77" s="72"/>
      <c r="AB77" s="72"/>
      <c r="AC77" s="72"/>
      <c r="AD77" s="72"/>
      <c r="AE77" s="72"/>
      <c r="AF77" s="72"/>
      <c r="AG77" s="72"/>
      <c r="AH77" s="72"/>
      <c r="AI77" s="72"/>
      <c r="AJ77" s="72"/>
      <c r="AK77" s="72"/>
      <c r="AL77" s="72"/>
      <c r="AM77" s="72"/>
      <c r="AN77" s="72"/>
      <c r="AO77" s="72"/>
      <c r="AP77" s="72"/>
      <c r="AQ77" s="72"/>
      <c r="AR77" s="72"/>
      <c r="AS77" s="72"/>
      <c r="AT77" s="72"/>
      <c r="AU77" s="72"/>
      <c r="AV77" s="72"/>
      <c r="AW77" s="72"/>
      <c r="AX77" s="72"/>
      <c r="AY77" s="72"/>
      <c r="AZ77" s="72"/>
      <c r="BA77" s="72"/>
      <c r="BB77" s="72"/>
      <c r="BC77" s="72"/>
      <c r="BD77" s="72"/>
      <c r="BE77" s="72"/>
      <c r="BF77" s="72"/>
      <c r="BG77" s="72"/>
      <c r="BH77" s="72"/>
      <c r="BI77" s="72"/>
      <c r="BJ77" s="72"/>
      <c r="BK77" s="72"/>
      <c r="BL77" s="72"/>
      <c r="BM77" s="72"/>
      <c r="BN77" s="72"/>
      <c r="BO77" s="72"/>
      <c r="BP77" s="72"/>
      <c r="BQ77" s="72"/>
      <c r="BR77" s="72"/>
      <c r="BS77" s="72"/>
      <c r="BT77" s="72"/>
    </row>
    <row r="78" spans="1:72" s="73" customFormat="1" ht="47.25" customHeight="1" outlineLevel="1" x14ac:dyDescent="0.25">
      <c r="A78" s="76" t="s">
        <v>196</v>
      </c>
      <c r="B78" s="77"/>
      <c r="C78" s="94" t="s">
        <v>83</v>
      </c>
      <c r="D78" s="77">
        <v>0.08</v>
      </c>
      <c r="E78" s="77" t="s">
        <v>12</v>
      </c>
      <c r="F78" s="78"/>
      <c r="G78" s="123">
        <f>G75</f>
        <v>157</v>
      </c>
      <c r="H78" s="79">
        <f>H79*$G79/$G78</f>
        <v>0</v>
      </c>
      <c r="I78" s="198"/>
      <c r="J78" s="199">
        <f>H78+I78</f>
        <v>0</v>
      </c>
      <c r="K78" s="200">
        <f>G78*H78</f>
        <v>0</v>
      </c>
      <c r="L78" s="201">
        <f>G78*I78</f>
        <v>0</v>
      </c>
      <c r="M78" s="199">
        <f>L78+K78</f>
        <v>0</v>
      </c>
      <c r="N78" s="81"/>
      <c r="O78" s="82"/>
      <c r="P78" s="82"/>
      <c r="Q78" s="72"/>
      <c r="R78" s="72"/>
      <c r="S78" s="72"/>
      <c r="T78" s="72"/>
      <c r="U78" s="72"/>
      <c r="V78" s="72"/>
      <c r="W78" s="72"/>
      <c r="X78" s="72"/>
      <c r="Y78" s="72"/>
      <c r="Z78" s="72"/>
      <c r="AA78" s="72"/>
      <c r="AB78" s="72"/>
      <c r="AC78" s="72"/>
      <c r="AD78" s="72"/>
      <c r="AE78" s="72"/>
      <c r="AF78" s="72"/>
      <c r="AG78" s="72"/>
      <c r="AH78" s="72"/>
      <c r="AI78" s="72"/>
      <c r="AJ78" s="72"/>
      <c r="AK78" s="72"/>
      <c r="AL78" s="72"/>
      <c r="AM78" s="72"/>
      <c r="AN78" s="72"/>
      <c r="AO78" s="72"/>
      <c r="AP78" s="72"/>
      <c r="AQ78" s="72"/>
      <c r="AR78" s="72"/>
      <c r="AS78" s="72"/>
      <c r="AT78" s="72"/>
      <c r="AU78" s="72"/>
      <c r="AV78" s="72"/>
      <c r="AW78" s="72"/>
      <c r="AX78" s="72"/>
      <c r="AY78" s="72"/>
      <c r="AZ78" s="72"/>
      <c r="BA78" s="72"/>
      <c r="BB78" s="72"/>
      <c r="BC78" s="72"/>
      <c r="BD78" s="72"/>
      <c r="BE78" s="72"/>
      <c r="BF78" s="72"/>
      <c r="BG78" s="72"/>
      <c r="BH78" s="72"/>
      <c r="BI78" s="72"/>
      <c r="BJ78" s="72"/>
      <c r="BK78" s="72"/>
      <c r="BL78" s="72"/>
      <c r="BM78" s="72"/>
      <c r="BN78" s="72"/>
      <c r="BO78" s="72"/>
      <c r="BP78" s="72"/>
      <c r="BQ78" s="72"/>
      <c r="BR78" s="72"/>
      <c r="BS78" s="72"/>
      <c r="BT78" s="72"/>
    </row>
    <row r="79" spans="1:72" s="73" customFormat="1" ht="40.5" customHeight="1" outlineLevel="1" x14ac:dyDescent="0.25">
      <c r="A79" s="76" t="s">
        <v>197</v>
      </c>
      <c r="B79" s="95"/>
      <c r="C79" s="96" t="s">
        <v>84</v>
      </c>
      <c r="D79" s="85"/>
      <c r="E79" s="85" t="s">
        <v>33</v>
      </c>
      <c r="F79" s="85">
        <v>0.222</v>
      </c>
      <c r="G79" s="202">
        <f>G78*F79</f>
        <v>34.85</v>
      </c>
      <c r="H79" s="203"/>
      <c r="I79" s="204"/>
      <c r="J79" s="205"/>
      <c r="K79" s="206"/>
      <c r="L79" s="204"/>
      <c r="M79" s="205"/>
      <c r="N79" s="87"/>
      <c r="O79" s="82"/>
      <c r="P79" s="82"/>
      <c r="Q79" s="72"/>
      <c r="R79" s="72"/>
      <c r="S79" s="72"/>
      <c r="T79" s="72"/>
      <c r="U79" s="72"/>
      <c r="V79" s="72"/>
      <c r="W79" s="72"/>
      <c r="X79" s="72"/>
      <c r="Y79" s="72"/>
      <c r="Z79" s="72"/>
      <c r="AA79" s="72"/>
      <c r="AB79" s="72"/>
      <c r="AC79" s="72"/>
      <c r="AD79" s="72"/>
      <c r="AE79" s="72"/>
      <c r="AF79" s="72"/>
      <c r="AG79" s="72"/>
      <c r="AH79" s="72"/>
      <c r="AI79" s="72"/>
      <c r="AJ79" s="72"/>
      <c r="AK79" s="72"/>
      <c r="AL79" s="72"/>
      <c r="AM79" s="72"/>
      <c r="AN79" s="72"/>
      <c r="AO79" s="72"/>
      <c r="AP79" s="72"/>
      <c r="AQ79" s="72"/>
      <c r="AR79" s="72"/>
      <c r="AS79" s="72"/>
      <c r="AT79" s="72"/>
      <c r="AU79" s="72"/>
      <c r="AV79" s="72"/>
      <c r="AW79" s="72"/>
      <c r="AX79" s="72"/>
      <c r="AY79" s="72"/>
      <c r="AZ79" s="72"/>
      <c r="BA79" s="72"/>
      <c r="BB79" s="72"/>
      <c r="BC79" s="72"/>
      <c r="BD79" s="72"/>
      <c r="BE79" s="72"/>
      <c r="BF79" s="72"/>
      <c r="BG79" s="72"/>
      <c r="BH79" s="72"/>
      <c r="BI79" s="72"/>
      <c r="BJ79" s="72"/>
      <c r="BK79" s="72"/>
      <c r="BL79" s="72"/>
      <c r="BM79" s="72"/>
      <c r="BN79" s="72"/>
      <c r="BO79" s="72"/>
      <c r="BP79" s="72"/>
      <c r="BQ79" s="72"/>
      <c r="BR79" s="72"/>
      <c r="BS79" s="72"/>
      <c r="BT79" s="72"/>
    </row>
    <row r="80" spans="1:72" s="73" customFormat="1" ht="39.950000000000003" customHeight="1" outlineLevel="1" x14ac:dyDescent="0.25">
      <c r="A80" s="76" t="s">
        <v>198</v>
      </c>
      <c r="B80" s="77"/>
      <c r="C80" s="94" t="s">
        <v>92</v>
      </c>
      <c r="D80" s="77">
        <v>0.15</v>
      </c>
      <c r="E80" s="77" t="s">
        <v>13</v>
      </c>
      <c r="F80" s="78"/>
      <c r="G80" s="123">
        <f>G75*D80</f>
        <v>23.55</v>
      </c>
      <c r="H80" s="141">
        <f>(G81*H81+G82*H82+G83*H83)/G80</f>
        <v>0</v>
      </c>
      <c r="I80" s="198"/>
      <c r="J80" s="199">
        <f>H80+I80</f>
        <v>0</v>
      </c>
      <c r="K80" s="200">
        <f>G80*H80</f>
        <v>0</v>
      </c>
      <c r="L80" s="201">
        <f>G80*I80</f>
        <v>0</v>
      </c>
      <c r="M80" s="199">
        <f>K80+L80</f>
        <v>0</v>
      </c>
      <c r="N80" s="88"/>
      <c r="O80" s="89"/>
      <c r="P80" s="89"/>
      <c r="Q80" s="90"/>
      <c r="R80" s="90"/>
      <c r="S80" s="90"/>
      <c r="T80" s="90"/>
      <c r="U80" s="90"/>
      <c r="V80" s="90"/>
      <c r="W80" s="90"/>
      <c r="X80" s="90"/>
      <c r="Y80" s="90"/>
      <c r="Z80" s="90"/>
      <c r="AA80" s="72"/>
      <c r="AB80" s="72"/>
      <c r="AC80" s="72"/>
      <c r="AD80" s="72"/>
      <c r="AE80" s="72"/>
      <c r="AF80" s="72"/>
      <c r="AG80" s="72"/>
      <c r="AH80" s="72"/>
      <c r="AI80" s="72"/>
      <c r="AJ80" s="72"/>
      <c r="AK80" s="72"/>
      <c r="AL80" s="72"/>
      <c r="AM80" s="72"/>
      <c r="AN80" s="72"/>
      <c r="AO80" s="72"/>
      <c r="AP80" s="72"/>
      <c r="AQ80" s="72"/>
      <c r="AR80" s="72"/>
      <c r="AS80" s="72"/>
      <c r="AT80" s="72"/>
      <c r="AU80" s="72"/>
      <c r="AV80" s="72"/>
      <c r="AW80" s="72"/>
      <c r="AX80" s="72"/>
      <c r="AY80" s="72"/>
      <c r="AZ80" s="72"/>
      <c r="BA80" s="72"/>
      <c r="BB80" s="72"/>
      <c r="BC80" s="72"/>
      <c r="BD80" s="72"/>
      <c r="BE80" s="72"/>
      <c r="BF80" s="72"/>
      <c r="BG80" s="72"/>
      <c r="BH80" s="72"/>
      <c r="BI80" s="72"/>
      <c r="BJ80" s="72"/>
      <c r="BK80" s="72"/>
      <c r="BL80" s="72"/>
      <c r="BM80" s="72"/>
      <c r="BN80" s="72"/>
      <c r="BO80" s="72"/>
      <c r="BP80" s="72"/>
      <c r="BQ80" s="72"/>
      <c r="BR80" s="72"/>
      <c r="BS80" s="72"/>
      <c r="BT80" s="72"/>
    </row>
    <row r="81" spans="1:72" s="73" customFormat="1" ht="27.95" customHeight="1" outlineLevel="1" x14ac:dyDescent="0.25">
      <c r="A81" s="76" t="s">
        <v>199</v>
      </c>
      <c r="B81" s="95"/>
      <c r="C81" s="96" t="s">
        <v>93</v>
      </c>
      <c r="D81" s="85"/>
      <c r="E81" s="85" t="s">
        <v>13</v>
      </c>
      <c r="F81" s="85">
        <v>1.24</v>
      </c>
      <c r="G81" s="202">
        <f>F81*G80</f>
        <v>29.2</v>
      </c>
      <c r="H81" s="203"/>
      <c r="I81" s="204"/>
      <c r="J81" s="205"/>
      <c r="K81" s="206"/>
      <c r="L81" s="204"/>
      <c r="M81" s="205"/>
      <c r="N81" s="87" t="s">
        <v>46</v>
      </c>
      <c r="O81" s="92"/>
      <c r="P81" s="92"/>
      <c r="Q81" s="90"/>
      <c r="R81" s="90"/>
      <c r="S81" s="90"/>
      <c r="T81" s="90"/>
      <c r="U81" s="90"/>
      <c r="V81" s="90"/>
      <c r="W81" s="90"/>
      <c r="X81" s="90"/>
      <c r="Y81" s="90"/>
      <c r="Z81" s="90"/>
      <c r="AA81" s="72"/>
      <c r="AB81" s="72"/>
      <c r="AC81" s="72"/>
      <c r="AD81" s="72"/>
      <c r="AE81" s="72"/>
      <c r="AF81" s="72"/>
      <c r="AG81" s="72"/>
      <c r="AH81" s="72"/>
      <c r="AI81" s="72"/>
      <c r="AJ81" s="72"/>
      <c r="AK81" s="72"/>
      <c r="AL81" s="72"/>
      <c r="AM81" s="72"/>
      <c r="AN81" s="72"/>
      <c r="AO81" s="72"/>
      <c r="AP81" s="72"/>
      <c r="AQ81" s="72"/>
      <c r="AR81" s="72"/>
      <c r="AS81" s="72"/>
      <c r="AT81" s="72"/>
      <c r="AU81" s="72"/>
      <c r="AV81" s="72"/>
      <c r="AW81" s="72"/>
      <c r="AX81" s="72"/>
      <c r="AY81" s="72"/>
      <c r="AZ81" s="72"/>
      <c r="BA81" s="72"/>
      <c r="BB81" s="72"/>
      <c r="BC81" s="72"/>
      <c r="BD81" s="72"/>
      <c r="BE81" s="72"/>
      <c r="BF81" s="72"/>
      <c r="BG81" s="72"/>
      <c r="BH81" s="72"/>
      <c r="BI81" s="72"/>
      <c r="BJ81" s="72"/>
      <c r="BK81" s="72"/>
      <c r="BL81" s="72"/>
      <c r="BM81" s="72"/>
      <c r="BN81" s="72"/>
      <c r="BO81" s="72"/>
      <c r="BP81" s="72"/>
      <c r="BQ81" s="72"/>
      <c r="BR81" s="72"/>
      <c r="BS81" s="72"/>
      <c r="BT81" s="72"/>
    </row>
    <row r="82" spans="1:72" s="73" customFormat="1" ht="27.95" customHeight="1" outlineLevel="1" x14ac:dyDescent="0.25">
      <c r="A82" s="76" t="s">
        <v>200</v>
      </c>
      <c r="B82" s="95"/>
      <c r="C82" s="96" t="s">
        <v>87</v>
      </c>
      <c r="D82" s="85"/>
      <c r="E82" s="85" t="s">
        <v>13</v>
      </c>
      <c r="F82" s="85">
        <v>0.1</v>
      </c>
      <c r="G82" s="202">
        <f>G81*F82</f>
        <v>2.92</v>
      </c>
      <c r="H82" s="203"/>
      <c r="I82" s="204"/>
      <c r="J82" s="205"/>
      <c r="K82" s="206"/>
      <c r="L82" s="204"/>
      <c r="M82" s="205"/>
      <c r="N82" s="87"/>
      <c r="O82" s="92"/>
      <c r="P82" s="92"/>
      <c r="Q82" s="90"/>
      <c r="R82" s="90"/>
      <c r="S82" s="90"/>
      <c r="T82" s="90"/>
      <c r="U82" s="90"/>
      <c r="V82" s="90"/>
      <c r="W82" s="90"/>
      <c r="X82" s="90"/>
      <c r="Y82" s="90"/>
      <c r="Z82" s="90"/>
      <c r="AA82" s="72"/>
      <c r="AB82" s="72"/>
      <c r="AC82" s="72"/>
      <c r="AD82" s="72"/>
      <c r="AE82" s="72"/>
      <c r="AF82" s="72"/>
      <c r="AG82" s="72"/>
      <c r="AH82" s="72"/>
      <c r="AI82" s="72"/>
      <c r="AJ82" s="72"/>
      <c r="AK82" s="72"/>
      <c r="AL82" s="72"/>
      <c r="AM82" s="72"/>
      <c r="AN82" s="72"/>
      <c r="AO82" s="72"/>
      <c r="AP82" s="72"/>
      <c r="AQ82" s="72"/>
      <c r="AR82" s="72"/>
      <c r="AS82" s="72"/>
      <c r="AT82" s="72"/>
      <c r="AU82" s="72"/>
      <c r="AV82" s="72"/>
      <c r="AW82" s="72"/>
      <c r="AX82" s="72"/>
      <c r="AY82" s="72"/>
      <c r="AZ82" s="72"/>
      <c r="BA82" s="72"/>
      <c r="BB82" s="72"/>
      <c r="BC82" s="72"/>
      <c r="BD82" s="72"/>
      <c r="BE82" s="72"/>
      <c r="BF82" s="72"/>
      <c r="BG82" s="72"/>
      <c r="BH82" s="72"/>
      <c r="BI82" s="72"/>
      <c r="BJ82" s="72"/>
      <c r="BK82" s="72"/>
      <c r="BL82" s="72"/>
      <c r="BM82" s="72"/>
      <c r="BN82" s="72"/>
      <c r="BO82" s="72"/>
      <c r="BP82" s="72"/>
      <c r="BQ82" s="72"/>
      <c r="BR82" s="72"/>
      <c r="BS82" s="72"/>
      <c r="BT82" s="72"/>
    </row>
    <row r="83" spans="1:72" s="73" customFormat="1" ht="27.95" customHeight="1" outlineLevel="1" x14ac:dyDescent="0.25">
      <c r="A83" s="76" t="s">
        <v>201</v>
      </c>
      <c r="B83" s="95"/>
      <c r="C83" s="96" t="s">
        <v>88</v>
      </c>
      <c r="D83" s="85"/>
      <c r="E83" s="85" t="s">
        <v>13</v>
      </c>
      <c r="F83" s="85">
        <v>0.1</v>
      </c>
      <c r="G83" s="202">
        <f>G80*F83</f>
        <v>2.36</v>
      </c>
      <c r="H83" s="203"/>
      <c r="I83" s="204"/>
      <c r="J83" s="205"/>
      <c r="K83" s="206"/>
      <c r="L83" s="204"/>
      <c r="M83" s="205"/>
      <c r="N83" s="87"/>
      <c r="O83" s="92"/>
      <c r="P83" s="92"/>
      <c r="Q83" s="90"/>
      <c r="R83" s="90"/>
      <c r="S83" s="90"/>
      <c r="T83" s="90"/>
      <c r="U83" s="90"/>
      <c r="V83" s="90"/>
      <c r="W83" s="90"/>
      <c r="X83" s="90"/>
      <c r="Y83" s="90"/>
      <c r="Z83" s="90"/>
      <c r="AA83" s="72"/>
      <c r="AB83" s="72"/>
      <c r="AC83" s="72"/>
      <c r="AD83" s="72"/>
      <c r="AE83" s="72"/>
      <c r="AF83" s="72"/>
      <c r="AG83" s="72"/>
      <c r="AH83" s="72"/>
      <c r="AI83" s="72"/>
      <c r="AJ83" s="72"/>
      <c r="AK83" s="72"/>
      <c r="AL83" s="72"/>
      <c r="AM83" s="72"/>
      <c r="AN83" s="72"/>
      <c r="AO83" s="72"/>
      <c r="AP83" s="72"/>
      <c r="AQ83" s="72"/>
      <c r="AR83" s="72"/>
      <c r="AS83" s="72"/>
      <c r="AT83" s="72"/>
      <c r="AU83" s="72"/>
      <c r="AV83" s="72"/>
      <c r="AW83" s="72"/>
      <c r="AX83" s="72"/>
      <c r="AY83" s="72"/>
      <c r="AZ83" s="72"/>
      <c r="BA83" s="72"/>
      <c r="BB83" s="72"/>
      <c r="BC83" s="72"/>
      <c r="BD83" s="72"/>
      <c r="BE83" s="72"/>
      <c r="BF83" s="72"/>
      <c r="BG83" s="72"/>
      <c r="BH83" s="72"/>
      <c r="BI83" s="72"/>
      <c r="BJ83" s="72"/>
      <c r="BK83" s="72"/>
      <c r="BL83" s="72"/>
      <c r="BM83" s="72"/>
      <c r="BN83" s="72"/>
      <c r="BO83" s="72"/>
      <c r="BP83" s="72"/>
      <c r="BQ83" s="72"/>
      <c r="BR83" s="72"/>
      <c r="BS83" s="72"/>
      <c r="BT83" s="72"/>
    </row>
    <row r="84" spans="1:72" s="73" customFormat="1" ht="39.950000000000003" customHeight="1" outlineLevel="1" x14ac:dyDescent="0.25">
      <c r="A84" s="76" t="s">
        <v>202</v>
      </c>
      <c r="B84" s="77"/>
      <c r="C84" s="94" t="s">
        <v>94</v>
      </c>
      <c r="D84" s="77">
        <v>0.15</v>
      </c>
      <c r="E84" s="77" t="s">
        <v>13</v>
      </c>
      <c r="F84" s="78"/>
      <c r="G84" s="212">
        <f>G75*D84</f>
        <v>23.55</v>
      </c>
      <c r="H84" s="213">
        <f>F85*H85</f>
        <v>0</v>
      </c>
      <c r="I84" s="214"/>
      <c r="J84" s="212">
        <f>H84+I84</f>
        <v>0</v>
      </c>
      <c r="K84" s="215">
        <f>G84*H84</f>
        <v>0</v>
      </c>
      <c r="L84" s="80">
        <f>G84*I84</f>
        <v>0</v>
      </c>
      <c r="M84" s="212">
        <f>K84+L84</f>
        <v>0</v>
      </c>
      <c r="N84" s="194"/>
      <c r="O84" s="216"/>
    </row>
    <row r="85" spans="1:72" s="73" customFormat="1" ht="24.95" customHeight="1" outlineLevel="1" x14ac:dyDescent="0.25">
      <c r="A85" s="76" t="s">
        <v>203</v>
      </c>
      <c r="B85" s="85">
        <v>4100006709</v>
      </c>
      <c r="C85" s="96" t="s">
        <v>156</v>
      </c>
      <c r="D85" s="85"/>
      <c r="E85" s="85" t="s">
        <v>13</v>
      </c>
      <c r="F85" s="217">
        <v>1.24</v>
      </c>
      <c r="G85" s="218">
        <f>F85*G84</f>
        <v>29.2</v>
      </c>
      <c r="H85" s="219"/>
      <c r="I85" s="217"/>
      <c r="J85" s="218"/>
      <c r="K85" s="220"/>
      <c r="L85" s="217"/>
      <c r="M85" s="218"/>
      <c r="N85" s="221"/>
      <c r="O85" s="216"/>
    </row>
    <row r="86" spans="1:72" s="73" customFormat="1" ht="39.950000000000003" customHeight="1" outlineLevel="1" x14ac:dyDescent="0.25">
      <c r="A86" s="76" t="s">
        <v>204</v>
      </c>
      <c r="B86" s="77"/>
      <c r="C86" s="94" t="s">
        <v>146</v>
      </c>
      <c r="D86" s="77">
        <v>0.6</v>
      </c>
      <c r="E86" s="77" t="s">
        <v>13</v>
      </c>
      <c r="F86" s="78"/>
      <c r="G86" s="123">
        <v>157</v>
      </c>
      <c r="H86" s="79">
        <f>H87*$G87/$G86</f>
        <v>0</v>
      </c>
      <c r="I86" s="198"/>
      <c r="J86" s="199">
        <f>H86+I86</f>
        <v>0</v>
      </c>
      <c r="K86" s="200">
        <f>G86*H86</f>
        <v>0</v>
      </c>
      <c r="L86" s="201">
        <f>G86*I86</f>
        <v>0</v>
      </c>
      <c r="M86" s="199">
        <f>L86+K86</f>
        <v>0</v>
      </c>
      <c r="N86" s="81"/>
      <c r="O86" s="82"/>
      <c r="P86" s="82"/>
      <c r="Q86" s="72"/>
      <c r="R86" s="72"/>
      <c r="S86" s="72"/>
      <c r="T86" s="72"/>
      <c r="U86" s="72"/>
      <c r="V86" s="72"/>
      <c r="W86" s="72"/>
      <c r="X86" s="72"/>
      <c r="Y86" s="72"/>
      <c r="Z86" s="72"/>
      <c r="AA86" s="72"/>
      <c r="AB86" s="72"/>
      <c r="AC86" s="72"/>
      <c r="AD86" s="72"/>
      <c r="AE86" s="72"/>
      <c r="AF86" s="72"/>
      <c r="AG86" s="72"/>
      <c r="AH86" s="72"/>
      <c r="AI86" s="72"/>
      <c r="AJ86" s="72"/>
      <c r="AK86" s="72"/>
      <c r="AL86" s="72"/>
      <c r="AM86" s="72"/>
      <c r="AN86" s="72"/>
      <c r="AO86" s="72"/>
      <c r="AP86" s="72"/>
      <c r="AQ86" s="72"/>
      <c r="AR86" s="72"/>
      <c r="AS86" s="72"/>
      <c r="AT86" s="72"/>
      <c r="AU86" s="72"/>
      <c r="AV86" s="72"/>
      <c r="AW86" s="72"/>
      <c r="AX86" s="72"/>
      <c r="AY86" s="72"/>
      <c r="AZ86" s="72"/>
      <c r="BA86" s="72"/>
      <c r="BB86" s="72"/>
      <c r="BC86" s="72"/>
      <c r="BD86" s="72"/>
      <c r="BE86" s="72"/>
      <c r="BF86" s="72"/>
      <c r="BG86" s="72"/>
      <c r="BH86" s="72"/>
      <c r="BI86" s="72"/>
      <c r="BJ86" s="72"/>
      <c r="BK86" s="72"/>
      <c r="BL86" s="72"/>
      <c r="BM86" s="72"/>
      <c r="BN86" s="72"/>
      <c r="BO86" s="72"/>
      <c r="BP86" s="72"/>
      <c r="BQ86" s="72"/>
      <c r="BR86" s="72"/>
      <c r="BS86" s="72"/>
      <c r="BT86" s="72"/>
    </row>
    <row r="87" spans="1:72" s="73" customFormat="1" ht="27.95" customHeight="1" outlineLevel="1" x14ac:dyDescent="0.25">
      <c r="A87" s="76" t="s">
        <v>205</v>
      </c>
      <c r="B87" s="95">
        <v>4100004410</v>
      </c>
      <c r="C87" s="96" t="s">
        <v>70</v>
      </c>
      <c r="D87" s="85"/>
      <c r="E87" s="85" t="s">
        <v>13</v>
      </c>
      <c r="F87" s="85">
        <v>1.1000000000000001</v>
      </c>
      <c r="G87" s="202">
        <f>(G86)*F87</f>
        <v>172.7</v>
      </c>
      <c r="H87" s="203"/>
      <c r="I87" s="204"/>
      <c r="J87" s="205"/>
      <c r="K87" s="206"/>
      <c r="L87" s="204"/>
      <c r="M87" s="205"/>
      <c r="N87" s="87" t="s">
        <v>63</v>
      </c>
      <c r="O87" s="82"/>
      <c r="P87" s="82"/>
      <c r="Q87" s="72"/>
      <c r="R87" s="72"/>
      <c r="S87" s="72"/>
      <c r="T87" s="72"/>
      <c r="U87" s="72"/>
      <c r="V87" s="72"/>
      <c r="W87" s="72"/>
      <c r="X87" s="72"/>
      <c r="Y87" s="72"/>
      <c r="Z87" s="72"/>
      <c r="AA87" s="72"/>
      <c r="AB87" s="72"/>
      <c r="AC87" s="72"/>
      <c r="AD87" s="72"/>
      <c r="AE87" s="72"/>
      <c r="AF87" s="72"/>
      <c r="AG87" s="72"/>
      <c r="AH87" s="72"/>
      <c r="AI87" s="72"/>
      <c r="AJ87" s="72"/>
      <c r="AK87" s="72"/>
      <c r="AL87" s="72"/>
      <c r="AM87" s="72"/>
      <c r="AN87" s="72"/>
      <c r="AO87" s="72"/>
      <c r="AP87" s="72"/>
      <c r="AQ87" s="72"/>
      <c r="AR87" s="72"/>
      <c r="AS87" s="72"/>
      <c r="AT87" s="72"/>
      <c r="AU87" s="72"/>
      <c r="AV87" s="72"/>
      <c r="AW87" s="72"/>
      <c r="AX87" s="72"/>
      <c r="AY87" s="72"/>
      <c r="AZ87" s="72"/>
      <c r="BA87" s="72"/>
      <c r="BB87" s="72"/>
      <c r="BC87" s="72"/>
      <c r="BD87" s="72"/>
      <c r="BE87" s="72"/>
      <c r="BF87" s="72"/>
      <c r="BG87" s="72"/>
      <c r="BH87" s="72"/>
      <c r="BI87" s="72"/>
      <c r="BJ87" s="72"/>
      <c r="BK87" s="72"/>
      <c r="BL87" s="72"/>
      <c r="BM87" s="72"/>
      <c r="BN87" s="72"/>
      <c r="BO87" s="72"/>
      <c r="BP87" s="72"/>
      <c r="BQ87" s="72"/>
      <c r="BR87" s="72"/>
      <c r="BS87" s="72"/>
      <c r="BT87" s="72"/>
    </row>
    <row r="88" spans="1:72" s="73" customFormat="1" ht="32.25" customHeight="1" outlineLevel="1" x14ac:dyDescent="0.25">
      <c r="A88" s="76" t="s">
        <v>206</v>
      </c>
      <c r="B88" s="77"/>
      <c r="C88" s="94" t="s">
        <v>30</v>
      </c>
      <c r="D88" s="77"/>
      <c r="E88" s="77" t="s">
        <v>12</v>
      </c>
      <c r="F88" s="78"/>
      <c r="G88" s="123">
        <v>130</v>
      </c>
      <c r="H88" s="79">
        <f>H89*$G89/$G88</f>
        <v>0</v>
      </c>
      <c r="I88" s="198"/>
      <c r="J88" s="199">
        <f>H88+I88</f>
        <v>0</v>
      </c>
      <c r="K88" s="200">
        <f>G88*H88</f>
        <v>0</v>
      </c>
      <c r="L88" s="201">
        <f>G88*I88</f>
        <v>0</v>
      </c>
      <c r="M88" s="199">
        <f>L88+K88</f>
        <v>0</v>
      </c>
      <c r="N88" s="88"/>
      <c r="O88" s="89"/>
      <c r="P88" s="89"/>
      <c r="Q88" s="72"/>
      <c r="R88" s="72"/>
      <c r="S88" s="72"/>
      <c r="T88" s="72"/>
      <c r="U88" s="72"/>
      <c r="V88" s="72"/>
      <c r="W88" s="72"/>
      <c r="X88" s="72"/>
      <c r="Y88" s="72"/>
      <c r="Z88" s="72"/>
      <c r="AA88" s="72"/>
      <c r="AB88" s="72"/>
      <c r="AC88" s="72"/>
      <c r="AD88" s="72"/>
      <c r="AE88" s="72"/>
      <c r="AF88" s="72"/>
      <c r="AG88" s="72"/>
      <c r="AH88" s="72"/>
      <c r="AI88" s="72"/>
      <c r="AJ88" s="72"/>
      <c r="AK88" s="72"/>
      <c r="AL88" s="72"/>
      <c r="AM88" s="72"/>
      <c r="AN88" s="72"/>
      <c r="AO88" s="72"/>
      <c r="AP88" s="72"/>
      <c r="AQ88" s="72"/>
      <c r="AR88" s="72"/>
      <c r="AS88" s="72"/>
      <c r="AT88" s="72"/>
      <c r="AU88" s="72"/>
      <c r="AV88" s="72"/>
      <c r="AW88" s="72"/>
      <c r="AX88" s="72"/>
      <c r="AY88" s="72"/>
      <c r="AZ88" s="72"/>
      <c r="BA88" s="72"/>
      <c r="BB88" s="72"/>
      <c r="BC88" s="72"/>
      <c r="BD88" s="72"/>
      <c r="BE88" s="72"/>
      <c r="BF88" s="72"/>
      <c r="BG88" s="72"/>
      <c r="BH88" s="72"/>
      <c r="BI88" s="72"/>
      <c r="BJ88" s="72"/>
      <c r="BK88" s="72"/>
      <c r="BL88" s="72"/>
      <c r="BM88" s="72"/>
      <c r="BN88" s="72"/>
      <c r="BO88" s="72"/>
      <c r="BP88" s="72"/>
      <c r="BQ88" s="72"/>
      <c r="BR88" s="72"/>
      <c r="BS88" s="72"/>
      <c r="BT88" s="72"/>
    </row>
    <row r="89" spans="1:72" s="73" customFormat="1" ht="27.75" customHeight="1" outlineLevel="1" x14ac:dyDescent="0.25">
      <c r="A89" s="76" t="s">
        <v>207</v>
      </c>
      <c r="B89" s="95">
        <v>4100001015</v>
      </c>
      <c r="C89" s="96" t="s">
        <v>69</v>
      </c>
      <c r="D89" s="85"/>
      <c r="E89" s="85" t="s">
        <v>12</v>
      </c>
      <c r="F89" s="85">
        <v>1.1000000000000001</v>
      </c>
      <c r="G89" s="202">
        <f>(G88)*F89</f>
        <v>143</v>
      </c>
      <c r="H89" s="203"/>
      <c r="I89" s="204"/>
      <c r="J89" s="205"/>
      <c r="K89" s="206"/>
      <c r="L89" s="204"/>
      <c r="M89" s="205"/>
      <c r="N89" s="91"/>
      <c r="O89" s="82"/>
      <c r="P89" s="92"/>
      <c r="Q89" s="72"/>
      <c r="R89" s="72"/>
      <c r="S89" s="72"/>
      <c r="T89" s="72"/>
      <c r="U89" s="72"/>
      <c r="V89" s="72"/>
      <c r="W89" s="72"/>
      <c r="X89" s="72"/>
      <c r="Y89" s="72"/>
      <c r="Z89" s="72"/>
      <c r="AA89" s="72"/>
      <c r="AB89" s="72"/>
      <c r="AC89" s="72"/>
      <c r="AD89" s="72"/>
      <c r="AE89" s="72"/>
      <c r="AF89" s="72"/>
      <c r="AG89" s="72"/>
      <c r="AH89" s="72"/>
      <c r="AI89" s="72"/>
      <c r="AJ89" s="72"/>
      <c r="AK89" s="72"/>
      <c r="AL89" s="72"/>
      <c r="AM89" s="72"/>
      <c r="AN89" s="72"/>
      <c r="AO89" s="72"/>
      <c r="AP89" s="72"/>
      <c r="AQ89" s="72"/>
      <c r="AR89" s="72"/>
      <c r="AS89" s="72"/>
      <c r="AT89" s="72"/>
      <c r="AU89" s="72"/>
      <c r="AV89" s="72"/>
      <c r="AW89" s="72"/>
      <c r="AX89" s="72"/>
      <c r="AY89" s="72"/>
      <c r="AZ89" s="72"/>
      <c r="BA89" s="72"/>
      <c r="BB89" s="72"/>
      <c r="BC89" s="72"/>
      <c r="BD89" s="72"/>
      <c r="BE89" s="72"/>
      <c r="BF89" s="72"/>
      <c r="BG89" s="72"/>
      <c r="BH89" s="72"/>
      <c r="BI89" s="72"/>
      <c r="BJ89" s="72"/>
      <c r="BK89" s="72"/>
      <c r="BL89" s="72"/>
      <c r="BM89" s="72"/>
      <c r="BN89" s="72"/>
      <c r="BO89" s="72"/>
      <c r="BP89" s="72"/>
      <c r="BQ89" s="72"/>
      <c r="BR89" s="72"/>
      <c r="BS89" s="72"/>
      <c r="BT89" s="72"/>
    </row>
    <row r="90" spans="1:72" s="21" customFormat="1" ht="37.5" customHeight="1" x14ac:dyDescent="0.25">
      <c r="A90" s="195">
        <v>5</v>
      </c>
      <c r="B90" s="31"/>
      <c r="C90" s="29" t="s">
        <v>81</v>
      </c>
      <c r="D90" s="29"/>
      <c r="E90" s="40"/>
      <c r="F90" s="40"/>
      <c r="G90" s="50"/>
      <c r="H90" s="34"/>
      <c r="I90" s="35"/>
      <c r="J90" s="36"/>
      <c r="K90" s="37">
        <f>K91+K93</f>
        <v>0</v>
      </c>
      <c r="L90" s="38">
        <f>L91+L93</f>
        <v>0</v>
      </c>
      <c r="M90" s="39">
        <f>K90+L90</f>
        <v>0</v>
      </c>
      <c r="N90" s="30"/>
      <c r="O90" s="47"/>
      <c r="P90" s="47"/>
      <c r="Q90" s="33"/>
      <c r="R90" s="33"/>
      <c r="S90" s="33"/>
      <c r="T90" s="33"/>
      <c r="U90" s="33"/>
      <c r="V90" s="33"/>
      <c r="W90" s="33"/>
      <c r="X90" s="33"/>
      <c r="Y90" s="33"/>
      <c r="Z90" s="33"/>
      <c r="AA90" s="33"/>
      <c r="AB90" s="33"/>
      <c r="AC90" s="33"/>
      <c r="AD90" s="33"/>
      <c r="AE90" s="33"/>
      <c r="AF90" s="33"/>
      <c r="AG90" s="33"/>
      <c r="AH90" s="33"/>
      <c r="AI90" s="33"/>
      <c r="AJ90" s="33"/>
      <c r="AK90" s="33"/>
      <c r="AL90" s="33"/>
      <c r="AM90" s="33"/>
      <c r="AN90" s="33"/>
      <c r="AO90" s="33"/>
      <c r="AP90" s="33"/>
      <c r="AQ90" s="33"/>
      <c r="AR90" s="33"/>
      <c r="AS90" s="33"/>
      <c r="AT90" s="33"/>
      <c r="AU90" s="33"/>
      <c r="AV90" s="33"/>
      <c r="AW90" s="33"/>
      <c r="AX90" s="33"/>
      <c r="AY90" s="33"/>
      <c r="AZ90" s="33"/>
      <c r="BA90" s="33"/>
      <c r="BB90" s="33"/>
      <c r="BC90" s="33"/>
      <c r="BD90" s="33"/>
      <c r="BE90" s="33"/>
      <c r="BF90" s="33"/>
      <c r="BG90" s="33"/>
      <c r="BH90" s="33"/>
      <c r="BI90" s="33"/>
      <c r="BJ90" s="33"/>
      <c r="BK90" s="33"/>
      <c r="BL90" s="33"/>
      <c r="BM90" s="33"/>
      <c r="BN90" s="33"/>
      <c r="BO90" s="33"/>
      <c r="BP90" s="33"/>
      <c r="BQ90" s="33"/>
      <c r="BR90" s="33"/>
      <c r="BS90" s="33"/>
      <c r="BT90" s="33"/>
    </row>
    <row r="91" spans="1:72" s="73" customFormat="1" ht="36.75" customHeight="1" x14ac:dyDescent="0.25">
      <c r="A91" s="324" t="s">
        <v>208</v>
      </c>
      <c r="B91" s="60"/>
      <c r="C91" s="61" t="s">
        <v>29</v>
      </c>
      <c r="D91" s="62"/>
      <c r="E91" s="62"/>
      <c r="F91" s="62"/>
      <c r="G91" s="63"/>
      <c r="H91" s="64"/>
      <c r="I91" s="65"/>
      <c r="J91" s="66"/>
      <c r="K91" s="67">
        <f>SUM(K92:K92)</f>
        <v>0</v>
      </c>
      <c r="L91" s="68">
        <f>SUM(L92:L92)</f>
        <v>0</v>
      </c>
      <c r="M91" s="69">
        <f>K91+L91</f>
        <v>0</v>
      </c>
      <c r="N91" s="70"/>
      <c r="O91" s="82"/>
      <c r="P91" s="82"/>
      <c r="Q91" s="72"/>
      <c r="R91" s="72"/>
      <c r="S91" s="72"/>
      <c r="T91" s="72"/>
      <c r="U91" s="72"/>
      <c r="V91" s="72"/>
      <c r="W91" s="72"/>
      <c r="X91" s="72"/>
      <c r="Y91" s="72"/>
      <c r="Z91" s="72"/>
      <c r="AA91" s="72"/>
      <c r="AB91" s="72"/>
      <c r="AC91" s="72"/>
      <c r="AD91" s="72"/>
      <c r="AE91" s="72"/>
      <c r="AF91" s="72"/>
      <c r="AG91" s="72"/>
      <c r="AH91" s="72"/>
      <c r="AI91" s="72"/>
      <c r="AJ91" s="72"/>
      <c r="AK91" s="72"/>
      <c r="AL91" s="72"/>
      <c r="AM91" s="72"/>
      <c r="AN91" s="72"/>
      <c r="AO91" s="72"/>
      <c r="AP91" s="72"/>
      <c r="AQ91" s="72"/>
      <c r="AR91" s="72"/>
      <c r="AS91" s="72"/>
      <c r="AT91" s="72"/>
      <c r="AU91" s="72"/>
      <c r="AV91" s="72"/>
      <c r="AW91" s="72"/>
      <c r="AX91" s="72"/>
      <c r="AY91" s="72"/>
      <c r="AZ91" s="72"/>
      <c r="BA91" s="72"/>
      <c r="BB91" s="72"/>
      <c r="BC91" s="72"/>
      <c r="BD91" s="72"/>
      <c r="BE91" s="72"/>
      <c r="BF91" s="72"/>
      <c r="BG91" s="72"/>
      <c r="BH91" s="72"/>
      <c r="BI91" s="72"/>
      <c r="BJ91" s="72"/>
      <c r="BK91" s="72"/>
      <c r="BL91" s="72"/>
      <c r="BM91" s="72"/>
      <c r="BN91" s="72"/>
      <c r="BO91" s="72"/>
      <c r="BP91" s="72"/>
      <c r="BQ91" s="72"/>
      <c r="BR91" s="72"/>
      <c r="BS91" s="72"/>
      <c r="BT91" s="72"/>
    </row>
    <row r="92" spans="1:72" s="107" customFormat="1" ht="39.950000000000003" customHeight="1" outlineLevel="1" x14ac:dyDescent="0.2">
      <c r="A92" s="76" t="s">
        <v>209</v>
      </c>
      <c r="B92" s="99"/>
      <c r="C92" s="100" t="s">
        <v>74</v>
      </c>
      <c r="D92" s="101"/>
      <c r="E92" s="101" t="s">
        <v>12</v>
      </c>
      <c r="F92" s="101"/>
      <c r="G92" s="97">
        <v>11</v>
      </c>
      <c r="H92" s="208"/>
      <c r="I92" s="207"/>
      <c r="J92" s="102">
        <f>H92+I92</f>
        <v>0</v>
      </c>
      <c r="K92" s="103">
        <f t="shared" ref="K92:L92" si="12">$G92*H92</f>
        <v>0</v>
      </c>
      <c r="L92" s="104">
        <f t="shared" si="12"/>
        <v>0</v>
      </c>
      <c r="M92" s="105">
        <f t="shared" ref="M92" si="13">K92+L92</f>
        <v>0</v>
      </c>
      <c r="N92" s="106"/>
      <c r="O92" s="47"/>
      <c r="P92" s="47"/>
      <c r="Q92" s="33"/>
      <c r="R92" s="33"/>
      <c r="S92" s="33"/>
      <c r="T92" s="33"/>
      <c r="U92" s="33"/>
      <c r="V92" s="33"/>
      <c r="W92" s="33"/>
      <c r="X92" s="33"/>
      <c r="Y92" s="33"/>
      <c r="Z92" s="33"/>
      <c r="AA92" s="33"/>
      <c r="AB92" s="33"/>
      <c r="AC92" s="33"/>
      <c r="AD92" s="33"/>
      <c r="AE92" s="33"/>
      <c r="AF92" s="33"/>
      <c r="AG92" s="33"/>
      <c r="AH92" s="33"/>
      <c r="AI92" s="33"/>
      <c r="AJ92" s="33"/>
      <c r="AK92" s="33"/>
      <c r="AL92" s="33"/>
      <c r="AM92" s="33"/>
      <c r="AN92" s="33"/>
      <c r="AO92" s="33"/>
      <c r="AP92" s="33"/>
      <c r="AQ92" s="33"/>
      <c r="AR92" s="33"/>
      <c r="AS92" s="33"/>
      <c r="AT92" s="33"/>
      <c r="AU92" s="33"/>
      <c r="AV92" s="33"/>
      <c r="AW92" s="33"/>
      <c r="AX92" s="33"/>
      <c r="AY92" s="33"/>
      <c r="AZ92" s="33"/>
      <c r="BA92" s="33"/>
      <c r="BB92" s="33"/>
      <c r="BC92" s="33"/>
      <c r="BD92" s="33"/>
      <c r="BE92" s="33"/>
      <c r="BF92" s="33"/>
      <c r="BG92" s="33"/>
      <c r="BH92" s="33"/>
      <c r="BI92" s="33"/>
      <c r="BJ92" s="33"/>
      <c r="BK92" s="33"/>
      <c r="BL92" s="33"/>
      <c r="BM92" s="33"/>
      <c r="BN92" s="33"/>
      <c r="BO92" s="33"/>
      <c r="BP92" s="33"/>
      <c r="BQ92" s="33"/>
      <c r="BR92" s="33"/>
      <c r="BS92" s="33"/>
      <c r="BT92" s="33"/>
    </row>
    <row r="93" spans="1:72" s="73" customFormat="1" ht="36.75" customHeight="1" x14ac:dyDescent="0.25">
      <c r="A93" s="324" t="s">
        <v>210</v>
      </c>
      <c r="B93" s="60"/>
      <c r="C93" s="61" t="s">
        <v>168</v>
      </c>
      <c r="D93" s="62"/>
      <c r="E93" s="62"/>
      <c r="F93" s="62"/>
      <c r="G93" s="63"/>
      <c r="H93" s="64"/>
      <c r="I93" s="65"/>
      <c r="J93" s="66"/>
      <c r="K93" s="67">
        <f>SUM(K94:K95)</f>
        <v>0</v>
      </c>
      <c r="L93" s="68">
        <f>SUM(L94:L95)</f>
        <v>0</v>
      </c>
      <c r="M93" s="69">
        <f>K93+L93</f>
        <v>0</v>
      </c>
      <c r="N93" s="70"/>
      <c r="O93" s="82"/>
      <c r="P93" s="82"/>
      <c r="Q93" s="72"/>
      <c r="R93" s="72"/>
      <c r="S93" s="72"/>
      <c r="T93" s="72"/>
      <c r="U93" s="72"/>
      <c r="V93" s="72"/>
      <c r="W93" s="72"/>
      <c r="X93" s="72"/>
      <c r="Y93" s="72"/>
      <c r="Z93" s="72"/>
      <c r="AA93" s="72"/>
      <c r="AB93" s="72"/>
      <c r="AC93" s="72"/>
      <c r="AD93" s="72"/>
      <c r="AE93" s="72"/>
      <c r="AF93" s="72"/>
      <c r="AG93" s="72"/>
      <c r="AH93" s="72"/>
      <c r="AI93" s="72"/>
      <c r="AJ93" s="72"/>
      <c r="AK93" s="72"/>
      <c r="AL93" s="72"/>
      <c r="AM93" s="72"/>
      <c r="AN93" s="72"/>
      <c r="AO93" s="72"/>
      <c r="AP93" s="72"/>
      <c r="AQ93" s="72"/>
      <c r="AR93" s="72"/>
      <c r="AS93" s="72"/>
      <c r="AT93" s="72"/>
      <c r="AU93" s="72"/>
      <c r="AV93" s="72"/>
      <c r="AW93" s="72"/>
      <c r="AX93" s="72"/>
      <c r="AY93" s="72"/>
      <c r="AZ93" s="72"/>
      <c r="BA93" s="72"/>
      <c r="BB93" s="72"/>
      <c r="BC93" s="72"/>
      <c r="BD93" s="72"/>
      <c r="BE93" s="72"/>
      <c r="BF93" s="72"/>
      <c r="BG93" s="72"/>
      <c r="BH93" s="72"/>
      <c r="BI93" s="72"/>
      <c r="BJ93" s="72"/>
      <c r="BK93" s="72"/>
      <c r="BL93" s="72"/>
      <c r="BM93" s="72"/>
      <c r="BN93" s="72"/>
      <c r="BO93" s="72"/>
      <c r="BP93" s="72"/>
      <c r="BQ93" s="72"/>
      <c r="BR93" s="72"/>
      <c r="BS93" s="72"/>
      <c r="BT93" s="72"/>
    </row>
    <row r="94" spans="1:72" s="72" customFormat="1" ht="147" customHeight="1" outlineLevel="1" x14ac:dyDescent="0.25">
      <c r="A94" s="76" t="s">
        <v>211</v>
      </c>
      <c r="B94" s="121"/>
      <c r="C94" s="121" t="s">
        <v>169</v>
      </c>
      <c r="D94" s="77"/>
      <c r="E94" s="77" t="s">
        <v>170</v>
      </c>
      <c r="F94" s="77"/>
      <c r="G94" s="123">
        <v>1</v>
      </c>
      <c r="H94" s="208"/>
      <c r="I94" s="207"/>
      <c r="J94" s="209">
        <f>H94+I94</f>
        <v>0</v>
      </c>
      <c r="K94" s="210">
        <f>G94*H94</f>
        <v>0</v>
      </c>
      <c r="L94" s="211">
        <f>G94*I94</f>
        <v>0</v>
      </c>
      <c r="M94" s="209">
        <f>K94+L94</f>
        <v>0</v>
      </c>
      <c r="N94" s="194"/>
    </row>
    <row r="95" spans="1:72" ht="36.75" customHeight="1" outlineLevel="1" thickBot="1" x14ac:dyDescent="0.3">
      <c r="A95" s="357" t="s">
        <v>212</v>
      </c>
      <c r="B95" s="139"/>
      <c r="C95" s="100" t="s">
        <v>171</v>
      </c>
      <c r="D95" s="101"/>
      <c r="E95" s="101" t="s">
        <v>170</v>
      </c>
      <c r="F95" s="358"/>
      <c r="G95" s="359">
        <f>G94</f>
        <v>1</v>
      </c>
      <c r="H95" s="360"/>
      <c r="I95" s="361"/>
      <c r="J95" s="209">
        <f>H95+I95</f>
        <v>0</v>
      </c>
      <c r="K95" s="210">
        <f>G95*H95</f>
        <v>0</v>
      </c>
      <c r="L95" s="211">
        <f>G95*I95</f>
        <v>0</v>
      </c>
      <c r="M95" s="209">
        <f>K95+L95</f>
        <v>0</v>
      </c>
      <c r="N95" s="106"/>
      <c r="O95" s="9"/>
      <c r="P95" s="186"/>
    </row>
    <row r="96" spans="1:72" s="138" customFormat="1" ht="51.75" customHeight="1" thickBot="1" x14ac:dyDescent="0.3">
      <c r="A96" s="127"/>
      <c r="B96" s="128" t="s">
        <v>23</v>
      </c>
      <c r="C96" s="129" t="s">
        <v>16</v>
      </c>
      <c r="D96" s="130"/>
      <c r="E96" s="130"/>
      <c r="F96" s="131"/>
      <c r="G96" s="132"/>
      <c r="H96" s="133"/>
      <c r="I96" s="130"/>
      <c r="J96" s="134"/>
      <c r="K96" s="135">
        <f>K15</f>
        <v>0</v>
      </c>
      <c r="L96" s="135">
        <f>L15</f>
        <v>0</v>
      </c>
      <c r="M96" s="136">
        <f t="shared" ref="M96" si="14">K96+L96</f>
        <v>0</v>
      </c>
      <c r="N96" s="134"/>
      <c r="O96" s="47"/>
      <c r="P96" s="47"/>
      <c r="Q96" s="137"/>
      <c r="R96" s="137"/>
      <c r="S96" s="137"/>
      <c r="T96" s="137"/>
      <c r="U96" s="137"/>
      <c r="V96" s="137"/>
      <c r="W96" s="137"/>
      <c r="X96" s="137"/>
      <c r="Y96" s="137"/>
      <c r="Z96" s="137"/>
      <c r="AA96" s="137"/>
      <c r="AB96" s="137"/>
      <c r="AC96" s="137"/>
      <c r="AD96" s="137"/>
      <c r="AE96" s="137"/>
      <c r="AF96" s="137"/>
      <c r="AG96" s="137"/>
      <c r="AH96" s="137"/>
      <c r="AI96" s="137"/>
      <c r="AJ96" s="137"/>
      <c r="AK96" s="137"/>
      <c r="AL96" s="137"/>
      <c r="AM96" s="137"/>
      <c r="AN96" s="137"/>
      <c r="AO96" s="137"/>
      <c r="AP96" s="137"/>
      <c r="AQ96" s="137"/>
      <c r="AR96" s="137"/>
      <c r="AS96" s="137"/>
      <c r="AT96" s="137"/>
      <c r="AU96" s="137"/>
      <c r="AV96" s="137"/>
      <c r="AW96" s="137"/>
      <c r="AX96" s="137"/>
      <c r="AY96" s="137"/>
      <c r="AZ96" s="137"/>
      <c r="BA96" s="137"/>
      <c r="BB96" s="137"/>
      <c r="BC96" s="137"/>
      <c r="BD96" s="137"/>
      <c r="BE96" s="137"/>
      <c r="BF96" s="137"/>
      <c r="BG96" s="137"/>
      <c r="BH96" s="137"/>
      <c r="BI96" s="137"/>
      <c r="BJ96" s="137"/>
      <c r="BK96" s="137"/>
      <c r="BL96" s="137"/>
      <c r="BM96" s="137"/>
      <c r="BN96" s="137"/>
      <c r="BO96" s="137"/>
      <c r="BP96" s="137"/>
      <c r="BQ96" s="137"/>
      <c r="BR96" s="137"/>
      <c r="BS96" s="137"/>
      <c r="BT96" s="137"/>
    </row>
    <row r="97" spans="1:72" s="11" customFormat="1" ht="9.75" customHeight="1" x14ac:dyDescent="0.25">
      <c r="A97" s="330"/>
      <c r="B97" s="330"/>
      <c r="E97" s="331"/>
      <c r="F97" s="331"/>
      <c r="G97" s="332"/>
      <c r="H97" s="330"/>
      <c r="N97" s="330"/>
      <c r="O97" s="47"/>
      <c r="P97" s="47"/>
    </row>
    <row r="98" spans="1:72" s="11" customFormat="1" ht="9.75" customHeight="1" x14ac:dyDescent="0.25">
      <c r="A98" s="330"/>
      <c r="B98" s="330"/>
      <c r="E98" s="331"/>
      <c r="F98" s="331"/>
      <c r="G98" s="332"/>
      <c r="H98" s="330"/>
      <c r="N98" s="330"/>
      <c r="O98" s="47"/>
      <c r="P98" s="47"/>
    </row>
    <row r="99" spans="1:72" s="11" customFormat="1" ht="19.5" customHeight="1" x14ac:dyDescent="0.3">
      <c r="A99" s="330"/>
      <c r="B99" s="333" t="s">
        <v>26</v>
      </c>
      <c r="E99" s="331"/>
      <c r="F99" s="331"/>
      <c r="G99" s="332"/>
      <c r="H99" s="330"/>
      <c r="K99" s="334"/>
      <c r="L99" s="334"/>
      <c r="N99" s="330"/>
      <c r="O99" s="47"/>
      <c r="P99" s="47"/>
    </row>
    <row r="100" spans="1:72" s="11" customFormat="1" x14ac:dyDescent="0.25">
      <c r="A100" s="330"/>
      <c r="B100" s="330"/>
      <c r="E100" s="331"/>
      <c r="F100" s="331"/>
      <c r="G100" s="332"/>
      <c r="H100" s="330"/>
      <c r="K100" s="335"/>
      <c r="L100" s="335"/>
      <c r="N100" s="330"/>
      <c r="O100" s="47"/>
      <c r="P100" s="47"/>
    </row>
    <row r="101" spans="1:72" s="11" customFormat="1" x14ac:dyDescent="0.25">
      <c r="A101" s="330"/>
      <c r="B101" s="333" t="s">
        <v>40</v>
      </c>
      <c r="E101" s="331"/>
      <c r="F101" s="331"/>
      <c r="G101" s="332"/>
      <c r="H101" s="330"/>
      <c r="N101" s="330"/>
      <c r="O101" s="47"/>
      <c r="P101" s="47"/>
    </row>
    <row r="102" spans="1:72" s="11" customFormat="1" x14ac:dyDescent="0.25">
      <c r="A102" s="330"/>
      <c r="B102" s="330"/>
      <c r="E102" s="331"/>
      <c r="F102" s="331"/>
      <c r="G102" s="332"/>
      <c r="H102" s="330"/>
      <c r="N102" s="330"/>
      <c r="O102" s="47"/>
      <c r="P102" s="47"/>
    </row>
    <row r="103" spans="1:72" s="137" customFormat="1" ht="21" customHeight="1" x14ac:dyDescent="0.25">
      <c r="A103" s="147"/>
      <c r="B103" s="148" t="s">
        <v>17</v>
      </c>
      <c r="C103" s="11"/>
      <c r="D103" s="11"/>
      <c r="E103" s="149"/>
      <c r="F103" s="149"/>
      <c r="G103" s="150"/>
      <c r="H103" s="151"/>
      <c r="I103" s="152"/>
      <c r="J103" s="149"/>
      <c r="K103" s="149"/>
      <c r="L103" s="149"/>
      <c r="M103" s="149"/>
      <c r="N103" s="153"/>
      <c r="O103" s="47"/>
      <c r="P103" s="47"/>
    </row>
    <row r="104" spans="1:72" s="137" customFormat="1" ht="9.75" customHeight="1" x14ac:dyDescent="0.25">
      <c r="A104" s="147"/>
      <c r="B104" s="147"/>
      <c r="C104" s="148"/>
      <c r="D104" s="148"/>
      <c r="E104" s="149"/>
      <c r="F104" s="149"/>
      <c r="G104" s="150"/>
      <c r="H104" s="151"/>
      <c r="I104" s="152"/>
      <c r="J104" s="149"/>
      <c r="K104" s="149"/>
      <c r="L104" s="149"/>
      <c r="M104" s="149"/>
      <c r="N104" s="153"/>
      <c r="O104" s="47"/>
      <c r="P104" s="47"/>
    </row>
    <row r="105" spans="1:72" s="156" customFormat="1" ht="33" customHeight="1" x14ac:dyDescent="0.25">
      <c r="A105" s="154">
        <v>1</v>
      </c>
      <c r="B105" s="1101" t="s">
        <v>34</v>
      </c>
      <c r="C105" s="1101"/>
      <c r="D105" s="1101"/>
      <c r="E105" s="1101"/>
      <c r="F105" s="1101"/>
      <c r="G105" s="1101"/>
      <c r="H105" s="1101"/>
      <c r="I105" s="1101"/>
      <c r="J105" s="1101"/>
      <c r="K105" s="1101"/>
      <c r="L105" s="1101"/>
      <c r="M105" s="1101"/>
      <c r="N105" s="1101"/>
      <c r="O105" s="124"/>
      <c r="P105" s="124"/>
      <c r="Q105" s="155"/>
      <c r="R105" s="155"/>
      <c r="S105" s="155"/>
      <c r="T105" s="155"/>
      <c r="U105" s="155"/>
      <c r="V105" s="155"/>
      <c r="W105" s="155"/>
      <c r="X105" s="155"/>
      <c r="Y105" s="155"/>
      <c r="Z105" s="155"/>
      <c r="AA105" s="155"/>
      <c r="AB105" s="155"/>
      <c r="AC105" s="155"/>
      <c r="AD105" s="155"/>
      <c r="AE105" s="155"/>
      <c r="AF105" s="155"/>
      <c r="AG105" s="155"/>
      <c r="AH105" s="155"/>
      <c r="AI105" s="155"/>
      <c r="AJ105" s="155"/>
      <c r="AK105" s="155"/>
      <c r="AL105" s="155"/>
      <c r="AM105" s="155"/>
      <c r="AN105" s="155"/>
      <c r="AO105" s="155"/>
      <c r="AP105" s="155"/>
      <c r="AQ105" s="155"/>
      <c r="AR105" s="155"/>
      <c r="AS105" s="155"/>
      <c r="AT105" s="155"/>
      <c r="AU105" s="155"/>
      <c r="AV105" s="155"/>
      <c r="AW105" s="155"/>
      <c r="AX105" s="155"/>
      <c r="AY105" s="155"/>
      <c r="AZ105" s="155"/>
      <c r="BA105" s="155"/>
      <c r="BB105" s="155"/>
      <c r="BC105" s="155"/>
      <c r="BD105" s="155"/>
      <c r="BE105" s="155"/>
      <c r="BF105" s="155"/>
      <c r="BG105" s="155"/>
      <c r="BH105" s="155"/>
      <c r="BI105" s="155"/>
      <c r="BJ105" s="155"/>
      <c r="BK105" s="155"/>
      <c r="BL105" s="155"/>
      <c r="BM105" s="155"/>
      <c r="BN105" s="155"/>
      <c r="BO105" s="155"/>
      <c r="BP105" s="155"/>
      <c r="BQ105" s="155"/>
      <c r="BR105" s="155"/>
      <c r="BS105" s="155"/>
      <c r="BT105" s="155"/>
    </row>
    <row r="106" spans="1:72" s="156" customFormat="1" ht="36" customHeight="1" x14ac:dyDescent="0.25">
      <c r="A106" s="154">
        <v>2</v>
      </c>
      <c r="B106" s="1101" t="s">
        <v>43</v>
      </c>
      <c r="C106" s="1101"/>
      <c r="D106" s="1101"/>
      <c r="E106" s="1101"/>
      <c r="F106" s="1101"/>
      <c r="G106" s="1101"/>
      <c r="H106" s="1101"/>
      <c r="I106" s="1101"/>
      <c r="J106" s="1101"/>
      <c r="K106" s="1101"/>
      <c r="L106" s="1101"/>
      <c r="M106" s="1101"/>
      <c r="N106" s="1101"/>
      <c r="O106" s="124"/>
      <c r="P106" s="124"/>
      <c r="Q106" s="155"/>
      <c r="R106" s="155"/>
      <c r="S106" s="155"/>
      <c r="T106" s="155"/>
      <c r="U106" s="155"/>
      <c r="V106" s="155"/>
      <c r="W106" s="155"/>
      <c r="X106" s="155"/>
      <c r="Y106" s="155"/>
      <c r="Z106" s="155"/>
      <c r="AA106" s="155"/>
      <c r="AB106" s="155"/>
      <c r="AC106" s="155"/>
      <c r="AD106" s="155"/>
      <c r="AE106" s="155"/>
      <c r="AF106" s="155"/>
      <c r="AG106" s="155"/>
      <c r="AH106" s="155"/>
      <c r="AI106" s="155"/>
      <c r="AJ106" s="155"/>
      <c r="AK106" s="155"/>
      <c r="AL106" s="155"/>
      <c r="AM106" s="155"/>
      <c r="AN106" s="155"/>
      <c r="AO106" s="155"/>
      <c r="AP106" s="155"/>
      <c r="AQ106" s="155"/>
      <c r="AR106" s="155"/>
      <c r="AS106" s="155"/>
      <c r="AT106" s="155"/>
      <c r="AU106" s="155"/>
      <c r="AV106" s="155"/>
      <c r="AW106" s="155"/>
      <c r="AX106" s="155"/>
      <c r="AY106" s="155"/>
      <c r="AZ106" s="155"/>
      <c r="BA106" s="155"/>
      <c r="BB106" s="155"/>
      <c r="BC106" s="155"/>
      <c r="BD106" s="155"/>
      <c r="BE106" s="155"/>
      <c r="BF106" s="155"/>
      <c r="BG106" s="155"/>
      <c r="BH106" s="155"/>
      <c r="BI106" s="155"/>
      <c r="BJ106" s="155"/>
      <c r="BK106" s="155"/>
      <c r="BL106" s="155"/>
      <c r="BM106" s="155"/>
      <c r="BN106" s="155"/>
      <c r="BO106" s="155"/>
      <c r="BP106" s="155"/>
      <c r="BQ106" s="155"/>
      <c r="BR106" s="155"/>
      <c r="BS106" s="155"/>
      <c r="BT106" s="155"/>
    </row>
    <row r="107" spans="1:72" s="137" customFormat="1" ht="45.75" customHeight="1" x14ac:dyDescent="0.25">
      <c r="A107" s="154">
        <v>3</v>
      </c>
      <c r="B107" s="1102" t="s">
        <v>18</v>
      </c>
      <c r="C107" s="1102"/>
      <c r="D107" s="1102"/>
      <c r="E107" s="1102"/>
      <c r="F107" s="1102"/>
      <c r="G107" s="1102"/>
      <c r="H107" s="1102"/>
      <c r="I107" s="1102"/>
      <c r="J107" s="1102"/>
      <c r="K107" s="1102"/>
      <c r="L107" s="1102"/>
      <c r="M107" s="1102"/>
      <c r="N107" s="1102"/>
      <c r="O107" s="47"/>
      <c r="P107" s="47"/>
    </row>
    <row r="108" spans="1:72" s="137" customFormat="1" ht="196.5" customHeight="1" x14ac:dyDescent="0.25">
      <c r="A108" s="154">
        <v>4</v>
      </c>
      <c r="B108" s="1091" t="s">
        <v>35</v>
      </c>
      <c r="C108" s="1091"/>
      <c r="D108" s="1091"/>
      <c r="E108" s="1091"/>
      <c r="F108" s="1091"/>
      <c r="G108" s="1091"/>
      <c r="H108" s="1091"/>
      <c r="I108" s="1091"/>
      <c r="J108" s="1091"/>
      <c r="K108" s="1091"/>
      <c r="L108" s="1091"/>
      <c r="M108" s="1091"/>
      <c r="N108" s="1091"/>
      <c r="O108" s="47"/>
      <c r="P108" s="47"/>
    </row>
    <row r="109" spans="1:72" s="137" customFormat="1" ht="45.75" customHeight="1" x14ac:dyDescent="0.25">
      <c r="A109" s="154">
        <v>5</v>
      </c>
      <c r="B109" s="1091" t="s">
        <v>36</v>
      </c>
      <c r="C109" s="1091"/>
      <c r="D109" s="1091"/>
      <c r="E109" s="1091"/>
      <c r="F109" s="1091"/>
      <c r="G109" s="1091"/>
      <c r="H109" s="1091"/>
      <c r="I109" s="1091"/>
      <c r="J109" s="1091"/>
      <c r="K109" s="1091"/>
      <c r="L109" s="1091"/>
      <c r="M109" s="1091"/>
      <c r="N109" s="1091"/>
      <c r="O109" s="47"/>
      <c r="P109" s="47"/>
    </row>
    <row r="110" spans="1:72" s="157" customFormat="1" ht="40.5" customHeight="1" x14ac:dyDescent="0.25">
      <c r="A110" s="154">
        <v>6</v>
      </c>
      <c r="B110" s="1102" t="s">
        <v>19</v>
      </c>
      <c r="C110" s="1102"/>
      <c r="D110" s="1102"/>
      <c r="E110" s="1102"/>
      <c r="F110" s="1102"/>
      <c r="G110" s="1102"/>
      <c r="H110" s="1102"/>
      <c r="I110" s="1102"/>
      <c r="J110" s="1102"/>
      <c r="K110" s="1102"/>
      <c r="L110" s="1102"/>
      <c r="M110" s="1102"/>
      <c r="N110" s="1102"/>
      <c r="O110" s="47"/>
      <c r="P110" s="47"/>
    </row>
    <row r="111" spans="1:72" s="137" customFormat="1" ht="25.5" customHeight="1" x14ac:dyDescent="0.25">
      <c r="A111" s="154">
        <v>7</v>
      </c>
      <c r="B111" s="1091" t="s">
        <v>37</v>
      </c>
      <c r="C111" s="1091"/>
      <c r="D111" s="1091"/>
      <c r="E111" s="1091"/>
      <c r="F111" s="1091"/>
      <c r="G111" s="1091"/>
      <c r="H111" s="1091"/>
      <c r="I111" s="1091"/>
      <c r="J111" s="1091"/>
      <c r="K111" s="1091"/>
      <c r="L111" s="1091"/>
      <c r="M111" s="1091"/>
      <c r="N111" s="1091"/>
      <c r="O111" s="47"/>
      <c r="P111" s="47"/>
    </row>
    <row r="112" spans="1:72" s="158" customFormat="1" ht="24" customHeight="1" x14ac:dyDescent="0.25">
      <c r="A112" s="154">
        <v>8</v>
      </c>
      <c r="B112" s="1091" t="s">
        <v>20</v>
      </c>
      <c r="C112" s="1091"/>
      <c r="D112" s="1091"/>
      <c r="E112" s="1091"/>
      <c r="F112" s="1091"/>
      <c r="G112" s="1091"/>
      <c r="H112" s="1091"/>
      <c r="I112" s="1091"/>
      <c r="J112" s="1091"/>
      <c r="K112" s="1091"/>
      <c r="L112" s="1091"/>
      <c r="M112" s="1091"/>
      <c r="N112" s="1091"/>
      <c r="O112" s="125"/>
      <c r="P112" s="125"/>
    </row>
    <row r="113" spans="1:256" s="138" customFormat="1" ht="390" customHeight="1" x14ac:dyDescent="0.25">
      <c r="A113" s="154">
        <v>9</v>
      </c>
      <c r="B113" s="1091" t="s">
        <v>218</v>
      </c>
      <c r="C113" s="1091"/>
      <c r="D113" s="1091"/>
      <c r="E113" s="1091"/>
      <c r="F113" s="1091"/>
      <c r="G113" s="1091"/>
      <c r="H113" s="1091"/>
      <c r="I113" s="1091"/>
      <c r="J113" s="1091"/>
      <c r="K113" s="1091"/>
      <c r="L113" s="1091"/>
      <c r="M113" s="1091"/>
      <c r="N113" s="1091"/>
      <c r="O113" s="47"/>
      <c r="P113" s="47"/>
      <c r="Q113" s="137"/>
      <c r="R113" s="137"/>
      <c r="S113" s="137"/>
      <c r="T113" s="137"/>
      <c r="U113" s="137"/>
      <c r="V113" s="137"/>
      <c r="W113" s="137"/>
      <c r="X113" s="137"/>
      <c r="Y113" s="137"/>
      <c r="Z113" s="137"/>
      <c r="AA113" s="137"/>
      <c r="AB113" s="137"/>
      <c r="AC113" s="137"/>
      <c r="AD113" s="137"/>
      <c r="AE113" s="137"/>
      <c r="AF113" s="137"/>
      <c r="AG113" s="137"/>
      <c r="AH113" s="137"/>
      <c r="AI113" s="137"/>
      <c r="AJ113" s="137"/>
      <c r="AK113" s="137"/>
      <c r="AL113" s="137"/>
      <c r="AM113" s="137"/>
      <c r="AN113" s="137"/>
      <c r="AO113" s="137"/>
      <c r="AP113" s="137"/>
      <c r="AQ113" s="137"/>
      <c r="AR113" s="137"/>
      <c r="AS113" s="137"/>
      <c r="AT113" s="137"/>
      <c r="AU113" s="137"/>
      <c r="AV113" s="137"/>
      <c r="AW113" s="137"/>
      <c r="AX113" s="137"/>
      <c r="AY113" s="137"/>
      <c r="AZ113" s="137"/>
      <c r="BA113" s="137"/>
      <c r="BB113" s="137"/>
      <c r="BC113" s="137"/>
      <c r="BD113" s="137"/>
      <c r="BE113" s="137"/>
      <c r="BF113" s="137"/>
      <c r="BG113" s="137"/>
      <c r="BH113" s="137"/>
      <c r="BI113" s="137"/>
      <c r="BJ113" s="137"/>
      <c r="BK113" s="137"/>
      <c r="BL113" s="137"/>
      <c r="BM113" s="137"/>
      <c r="BN113" s="137"/>
      <c r="BO113" s="137"/>
      <c r="BP113" s="137"/>
      <c r="BQ113" s="137"/>
      <c r="BR113" s="137"/>
      <c r="BS113" s="137"/>
      <c r="BT113" s="137"/>
    </row>
    <row r="114" spans="1:256" s="138" customFormat="1" ht="177.75" customHeight="1" x14ac:dyDescent="0.25">
      <c r="A114" s="154"/>
      <c r="B114" s="1107" t="s">
        <v>217</v>
      </c>
      <c r="C114" s="1091"/>
      <c r="D114" s="1091"/>
      <c r="E114" s="1091"/>
      <c r="F114" s="1091"/>
      <c r="G114" s="1091"/>
      <c r="H114" s="1091"/>
      <c r="I114" s="1091"/>
      <c r="J114" s="1091"/>
      <c r="K114" s="1091"/>
      <c r="L114" s="1091"/>
      <c r="M114" s="1091"/>
      <c r="N114" s="1091"/>
      <c r="O114" s="47"/>
      <c r="P114" s="47"/>
      <c r="Q114" s="137"/>
      <c r="R114" s="137"/>
      <c r="S114" s="137"/>
      <c r="T114" s="137"/>
      <c r="U114" s="137"/>
      <c r="V114" s="137"/>
      <c r="W114" s="137"/>
      <c r="X114" s="137"/>
      <c r="Y114" s="137"/>
      <c r="Z114" s="137"/>
      <c r="AA114" s="137"/>
      <c r="AB114" s="137"/>
      <c r="AC114" s="137"/>
      <c r="AD114" s="137"/>
      <c r="AE114" s="137"/>
      <c r="AF114" s="137"/>
      <c r="AG114" s="137"/>
      <c r="AH114" s="137"/>
      <c r="AI114" s="137"/>
      <c r="AJ114" s="137"/>
      <c r="AK114" s="137"/>
      <c r="AL114" s="137"/>
      <c r="AM114" s="137"/>
      <c r="AN114" s="137"/>
      <c r="AO114" s="137"/>
      <c r="AP114" s="137"/>
      <c r="AQ114" s="137"/>
      <c r="AR114" s="137"/>
      <c r="AS114" s="137"/>
      <c r="AT114" s="137"/>
      <c r="AU114" s="137"/>
      <c r="AV114" s="137"/>
      <c r="AW114" s="137"/>
      <c r="AX114" s="137"/>
      <c r="AY114" s="137"/>
      <c r="AZ114" s="137"/>
      <c r="BA114" s="137"/>
      <c r="BB114" s="137"/>
      <c r="BC114" s="137"/>
      <c r="BD114" s="137"/>
      <c r="BE114" s="137"/>
      <c r="BF114" s="137"/>
      <c r="BG114" s="137"/>
      <c r="BH114" s="137"/>
      <c r="BI114" s="137"/>
      <c r="BJ114" s="137"/>
      <c r="BK114" s="137"/>
      <c r="BL114" s="137"/>
      <c r="BM114" s="137"/>
      <c r="BN114" s="137"/>
      <c r="BO114" s="137"/>
      <c r="BP114" s="137"/>
      <c r="BQ114" s="137"/>
      <c r="BR114" s="137"/>
      <c r="BS114" s="137"/>
      <c r="BT114" s="137"/>
    </row>
    <row r="115" spans="1:256" s="137" customFormat="1" ht="45" customHeight="1" x14ac:dyDescent="0.25">
      <c r="A115" s="167">
        <v>10</v>
      </c>
      <c r="B115" s="1108" t="s">
        <v>38</v>
      </c>
      <c r="C115" s="1108"/>
      <c r="D115" s="1108"/>
      <c r="E115" s="1108"/>
      <c r="F115" s="1108"/>
      <c r="G115" s="1108"/>
      <c r="H115" s="1108"/>
      <c r="I115" s="1108"/>
      <c r="J115" s="1108"/>
      <c r="K115" s="1108"/>
      <c r="L115" s="1108"/>
      <c r="M115" s="1108"/>
      <c r="N115" s="1108"/>
      <c r="O115" s="47"/>
      <c r="P115" s="47"/>
    </row>
    <row r="116" spans="1:256" s="169" customFormat="1" ht="33" customHeight="1" x14ac:dyDescent="0.25">
      <c r="A116" s="167">
        <v>11</v>
      </c>
      <c r="B116" s="1109" t="s">
        <v>21</v>
      </c>
      <c r="C116" s="1109"/>
      <c r="D116" s="1109"/>
      <c r="E116" s="1109"/>
      <c r="F116" s="1109"/>
      <c r="G116" s="1109"/>
      <c r="H116" s="1109"/>
      <c r="I116" s="1109"/>
      <c r="J116" s="1109"/>
      <c r="K116" s="1109"/>
      <c r="L116" s="1109"/>
      <c r="M116" s="1109"/>
      <c r="N116" s="1109"/>
      <c r="O116" s="125"/>
      <c r="P116" s="125"/>
      <c r="Q116" s="168"/>
      <c r="R116" s="168"/>
      <c r="S116" s="168"/>
      <c r="T116" s="168"/>
      <c r="U116" s="168"/>
      <c r="V116" s="168"/>
      <c r="W116" s="168"/>
      <c r="X116" s="168"/>
      <c r="Y116" s="168"/>
      <c r="Z116" s="168"/>
      <c r="AA116" s="168"/>
      <c r="AB116" s="168"/>
      <c r="AC116" s="168"/>
      <c r="AD116" s="168"/>
      <c r="AE116" s="168"/>
      <c r="AF116" s="168"/>
      <c r="AG116" s="168"/>
      <c r="AH116" s="168"/>
      <c r="AI116" s="168"/>
      <c r="AJ116" s="168"/>
      <c r="AK116" s="168"/>
      <c r="AL116" s="168"/>
      <c r="AM116" s="168"/>
      <c r="AN116" s="168"/>
      <c r="AO116" s="168"/>
      <c r="AP116" s="168"/>
      <c r="AQ116" s="168"/>
      <c r="AR116" s="168"/>
      <c r="AS116" s="168"/>
      <c r="AT116" s="168"/>
      <c r="AU116" s="168"/>
      <c r="AV116" s="168"/>
      <c r="AW116" s="168"/>
      <c r="AX116" s="168"/>
      <c r="AY116" s="168"/>
      <c r="AZ116" s="168"/>
      <c r="BA116" s="168"/>
      <c r="BB116" s="168"/>
      <c r="BC116" s="168"/>
      <c r="BD116" s="168"/>
      <c r="BE116" s="168"/>
      <c r="BF116" s="168"/>
      <c r="BG116" s="168"/>
      <c r="BH116" s="168"/>
      <c r="BI116" s="168"/>
      <c r="BJ116" s="168"/>
      <c r="BK116" s="168"/>
      <c r="BL116" s="168"/>
      <c r="BM116" s="168"/>
      <c r="BN116" s="168"/>
      <c r="BO116" s="168"/>
      <c r="BP116" s="168"/>
      <c r="BQ116" s="168"/>
      <c r="BR116" s="168"/>
      <c r="BS116" s="168"/>
      <c r="BT116" s="168"/>
    </row>
    <row r="117" spans="1:256" s="168" customFormat="1" ht="28.5" customHeight="1" x14ac:dyDescent="0.25">
      <c r="A117" s="167">
        <v>12</v>
      </c>
      <c r="B117" s="1101" t="s">
        <v>39</v>
      </c>
      <c r="C117" s="1101"/>
      <c r="D117" s="1101"/>
      <c r="E117" s="1101"/>
      <c r="F117" s="1101"/>
      <c r="G117" s="1101"/>
      <c r="H117" s="1101"/>
      <c r="I117" s="1101"/>
      <c r="J117" s="1101"/>
      <c r="K117" s="1101"/>
      <c r="L117" s="1101"/>
      <c r="M117" s="1101"/>
      <c r="N117" s="1101"/>
      <c r="O117" s="125"/>
      <c r="P117" s="125"/>
    </row>
    <row r="118" spans="1:256" s="172" customFormat="1" ht="37.5" customHeight="1" x14ac:dyDescent="0.25">
      <c r="A118" s="167">
        <v>13</v>
      </c>
      <c r="B118" s="1109" t="s">
        <v>22</v>
      </c>
      <c r="C118" s="1109"/>
      <c r="D118" s="1109"/>
      <c r="E118" s="1109"/>
      <c r="F118" s="1109"/>
      <c r="G118" s="1109"/>
      <c r="H118" s="1109"/>
      <c r="I118" s="1109"/>
      <c r="J118" s="1109"/>
      <c r="K118" s="1109"/>
      <c r="L118" s="1109"/>
      <c r="M118" s="1109"/>
      <c r="N118" s="170"/>
      <c r="O118" s="47"/>
      <c r="P118" s="47"/>
      <c r="Q118" s="171"/>
      <c r="R118" s="171"/>
      <c r="S118" s="171"/>
      <c r="T118" s="171"/>
      <c r="U118" s="171"/>
      <c r="V118" s="171"/>
      <c r="W118" s="171"/>
      <c r="X118" s="171"/>
      <c r="Y118" s="171"/>
      <c r="Z118" s="171"/>
      <c r="AA118" s="171"/>
      <c r="AB118" s="171"/>
      <c r="AC118" s="171"/>
      <c r="AD118" s="171"/>
      <c r="AE118" s="171"/>
      <c r="AF118" s="171"/>
      <c r="AG118" s="171"/>
      <c r="AH118" s="171"/>
      <c r="AI118" s="171"/>
      <c r="AJ118" s="171"/>
      <c r="AK118" s="171"/>
      <c r="AL118" s="171"/>
      <c r="AM118" s="171"/>
      <c r="AN118" s="171"/>
      <c r="AO118" s="171"/>
      <c r="AP118" s="171"/>
      <c r="AQ118" s="171"/>
      <c r="AR118" s="171"/>
      <c r="AS118" s="171"/>
      <c r="AT118" s="171"/>
      <c r="AU118" s="171"/>
      <c r="AV118" s="171"/>
      <c r="AW118" s="171"/>
      <c r="AX118" s="171"/>
      <c r="AY118" s="171"/>
      <c r="AZ118" s="171"/>
      <c r="BA118" s="171"/>
      <c r="BB118" s="171"/>
      <c r="BC118" s="171"/>
      <c r="BD118" s="171"/>
      <c r="BE118" s="171"/>
      <c r="BF118" s="171"/>
      <c r="BG118" s="171"/>
      <c r="BH118" s="171"/>
      <c r="BI118" s="171"/>
      <c r="BJ118" s="171"/>
      <c r="BK118" s="171"/>
      <c r="BL118" s="171"/>
      <c r="BM118" s="171"/>
      <c r="BN118" s="171"/>
      <c r="BO118" s="171"/>
      <c r="BP118" s="171"/>
      <c r="BQ118" s="171"/>
      <c r="BR118" s="171"/>
      <c r="BS118" s="171"/>
      <c r="BT118" s="171"/>
    </row>
    <row r="119" spans="1:256" s="178" customFormat="1" ht="45" customHeight="1" x14ac:dyDescent="0.25">
      <c r="A119" s="175"/>
      <c r="B119" s="176"/>
      <c r="C119" s="177"/>
      <c r="D119" s="177"/>
      <c r="E119" s="177"/>
    </row>
    <row r="120" spans="1:256" s="32" customFormat="1" ht="22.5" customHeight="1" x14ac:dyDescent="0.3">
      <c r="A120" s="11"/>
      <c r="B120" s="11"/>
      <c r="C120" s="179"/>
      <c r="D120" s="179"/>
      <c r="E120" s="336"/>
      <c r="F120" s="180"/>
      <c r="G120" s="181"/>
      <c r="K120" s="51"/>
      <c r="M120" s="182"/>
      <c r="P120" s="41"/>
    </row>
    <row r="121" spans="1:256" ht="17.25" customHeight="1" x14ac:dyDescent="0.3">
      <c r="A121" s="183"/>
      <c r="B121" s="183"/>
      <c r="C121" s="179"/>
      <c r="D121" s="179"/>
      <c r="E121" s="336"/>
      <c r="F121" s="18"/>
      <c r="G121" s="18"/>
      <c r="H121" s="18"/>
      <c r="I121" s="184"/>
      <c r="J121" s="184"/>
      <c r="K121" s="184"/>
      <c r="L121" s="185"/>
      <c r="M121" s="186"/>
      <c r="O121" s="9"/>
      <c r="P121" s="159"/>
    </row>
    <row r="122" spans="1:256" ht="39.75" customHeight="1" x14ac:dyDescent="0.3">
      <c r="A122" s="183"/>
      <c r="B122" s="183"/>
      <c r="C122" s="187"/>
      <c r="D122" s="179"/>
      <c r="E122" s="336"/>
      <c r="F122" s="18"/>
      <c r="G122" s="18"/>
      <c r="H122" s="18"/>
      <c r="I122" s="197"/>
      <c r="J122" s="197"/>
      <c r="K122" s="197"/>
      <c r="L122" s="197"/>
      <c r="M122" s="197"/>
      <c r="O122" s="9"/>
      <c r="P122" s="159"/>
    </row>
    <row r="123" spans="1:256" ht="20.25" customHeight="1" x14ac:dyDescent="0.3">
      <c r="A123" s="9"/>
      <c r="B123" s="9"/>
      <c r="C123" s="179"/>
      <c r="D123" s="179"/>
      <c r="E123" s="336"/>
      <c r="G123" s="9"/>
      <c r="H123" s="45"/>
      <c r="I123" s="46"/>
      <c r="J123" s="46"/>
      <c r="L123" s="46"/>
      <c r="M123" s="188"/>
      <c r="O123" s="9"/>
      <c r="P123" s="159"/>
    </row>
    <row r="124" spans="1:256" s="32" customFormat="1" ht="20.25" customHeight="1" x14ac:dyDescent="0.3">
      <c r="A124" s="192"/>
      <c r="B124" s="42"/>
      <c r="C124" s="179"/>
      <c r="D124" s="179"/>
      <c r="E124" s="336"/>
      <c r="F124" s="44"/>
      <c r="G124" s="44"/>
      <c r="H124" s="44"/>
      <c r="I124" s="44"/>
      <c r="J124" s="43"/>
      <c r="K124" s="44"/>
      <c r="L124" s="41"/>
      <c r="M124" s="182"/>
      <c r="P124" s="41"/>
    </row>
    <row r="125" spans="1:256" ht="39.75" customHeight="1" x14ac:dyDescent="0.3">
      <c r="A125" s="337"/>
      <c r="B125" s="11"/>
      <c r="C125" s="19"/>
      <c r="D125" s="19"/>
      <c r="F125" s="9"/>
      <c r="G125" s="51"/>
      <c r="H125" s="52"/>
      <c r="I125" s="53"/>
      <c r="J125" s="32"/>
      <c r="K125" s="32"/>
      <c r="L125" s="32"/>
      <c r="M125" s="51"/>
      <c r="N125" s="32"/>
      <c r="O125" s="32"/>
      <c r="P125" s="160"/>
      <c r="Q125" s="54"/>
      <c r="R125" s="54"/>
      <c r="S125" s="32"/>
      <c r="T125" s="32"/>
      <c r="U125" s="32"/>
      <c r="V125" s="32"/>
      <c r="W125" s="32"/>
      <c r="X125" s="32"/>
      <c r="Y125" s="32"/>
      <c r="Z125" s="32"/>
      <c r="AA125" s="32"/>
      <c r="AB125" s="32"/>
      <c r="AC125" s="32"/>
      <c r="AD125" s="32"/>
      <c r="AE125" s="32"/>
      <c r="AF125" s="32"/>
      <c r="AG125" s="32"/>
      <c r="AH125" s="32"/>
      <c r="AI125" s="32"/>
      <c r="AJ125" s="32"/>
      <c r="AK125" s="32"/>
      <c r="AL125" s="32"/>
      <c r="AM125" s="32"/>
      <c r="AN125" s="32"/>
      <c r="AO125" s="32"/>
      <c r="AP125" s="32"/>
      <c r="AQ125" s="32"/>
      <c r="AR125" s="32"/>
      <c r="AS125" s="32"/>
      <c r="AT125" s="32"/>
      <c r="AU125" s="32"/>
      <c r="AV125" s="32"/>
      <c r="AW125" s="32"/>
      <c r="AX125" s="32"/>
      <c r="AY125" s="32"/>
      <c r="AZ125" s="32"/>
      <c r="BA125" s="32"/>
      <c r="BB125" s="32"/>
      <c r="BC125" s="32"/>
      <c r="BD125" s="32"/>
      <c r="BE125" s="32"/>
      <c r="BF125" s="32"/>
      <c r="BG125" s="32"/>
      <c r="BH125" s="32"/>
      <c r="BI125" s="32"/>
      <c r="BJ125" s="32"/>
      <c r="BK125" s="32"/>
      <c r="BL125" s="32"/>
      <c r="BM125" s="32"/>
      <c r="BN125" s="32"/>
      <c r="BO125" s="32"/>
      <c r="BP125" s="32"/>
      <c r="BQ125" s="32"/>
      <c r="BR125" s="32"/>
      <c r="BS125" s="32"/>
      <c r="BT125" s="32"/>
      <c r="BU125" s="32"/>
      <c r="BV125" s="32"/>
      <c r="BW125" s="32"/>
      <c r="BX125" s="32"/>
      <c r="BY125" s="32"/>
      <c r="BZ125" s="32"/>
      <c r="CA125" s="32"/>
      <c r="CB125" s="32"/>
      <c r="CC125" s="32"/>
      <c r="CD125" s="32"/>
      <c r="CE125" s="32"/>
      <c r="CF125" s="32"/>
      <c r="CG125" s="32"/>
      <c r="CH125" s="32"/>
      <c r="CI125" s="32"/>
      <c r="CJ125" s="32"/>
      <c r="CK125" s="32"/>
      <c r="CL125" s="32"/>
      <c r="CM125" s="32"/>
      <c r="CN125" s="32"/>
      <c r="CO125" s="32"/>
      <c r="CP125" s="32"/>
      <c r="CQ125" s="32"/>
      <c r="CR125" s="32"/>
      <c r="CS125" s="32"/>
      <c r="CT125" s="32"/>
      <c r="CU125" s="32"/>
      <c r="CV125" s="32"/>
      <c r="CW125" s="32"/>
      <c r="CX125" s="32"/>
      <c r="CY125" s="32"/>
      <c r="CZ125" s="32"/>
      <c r="DA125" s="32"/>
      <c r="DB125" s="32"/>
      <c r="DC125" s="32"/>
      <c r="DD125" s="32"/>
      <c r="DE125" s="32"/>
      <c r="DF125" s="32"/>
      <c r="DG125" s="32"/>
      <c r="DH125" s="32"/>
      <c r="DI125" s="32"/>
      <c r="DJ125" s="32"/>
      <c r="DK125" s="32"/>
      <c r="DL125" s="32"/>
      <c r="DM125" s="32"/>
      <c r="DN125" s="32"/>
      <c r="DO125" s="32"/>
      <c r="DP125" s="32"/>
      <c r="DQ125" s="32"/>
      <c r="DR125" s="32"/>
      <c r="DS125" s="32"/>
      <c r="DT125" s="32"/>
      <c r="DU125" s="32"/>
      <c r="DV125" s="32"/>
      <c r="DW125" s="32"/>
      <c r="DX125" s="32"/>
      <c r="DY125" s="32"/>
      <c r="DZ125" s="32"/>
      <c r="EA125" s="32"/>
      <c r="EB125" s="32"/>
      <c r="EC125" s="32"/>
      <c r="ED125" s="32"/>
      <c r="EE125" s="32"/>
      <c r="EF125" s="32"/>
      <c r="EG125" s="32"/>
      <c r="EH125" s="32"/>
      <c r="EI125" s="32"/>
      <c r="EJ125" s="32"/>
      <c r="EK125" s="32"/>
      <c r="EL125" s="32"/>
      <c r="EM125" s="32"/>
      <c r="EN125" s="32"/>
      <c r="EO125" s="32"/>
      <c r="EP125" s="32"/>
      <c r="EQ125" s="32"/>
      <c r="ER125" s="32"/>
      <c r="ES125" s="32"/>
      <c r="ET125" s="32"/>
      <c r="EU125" s="32"/>
      <c r="EV125" s="32"/>
      <c r="EW125" s="32"/>
      <c r="EX125" s="32"/>
      <c r="EY125" s="32"/>
      <c r="EZ125" s="32"/>
      <c r="FA125" s="32"/>
      <c r="FB125" s="32"/>
      <c r="FC125" s="32"/>
      <c r="FD125" s="32"/>
      <c r="FE125" s="32"/>
      <c r="FF125" s="32"/>
      <c r="FG125" s="32"/>
      <c r="FH125" s="32"/>
      <c r="FI125" s="32"/>
      <c r="FJ125" s="32"/>
      <c r="FK125" s="32"/>
      <c r="FL125" s="32"/>
      <c r="FM125" s="32"/>
      <c r="FN125" s="32"/>
      <c r="FO125" s="32"/>
      <c r="FP125" s="32"/>
      <c r="FQ125" s="32"/>
      <c r="FR125" s="32"/>
      <c r="FS125" s="32"/>
      <c r="FT125" s="32"/>
      <c r="FU125" s="32"/>
      <c r="FV125" s="32"/>
      <c r="FW125" s="32"/>
      <c r="FX125" s="32"/>
      <c r="FY125" s="32"/>
      <c r="FZ125" s="32"/>
      <c r="GA125" s="32"/>
      <c r="GB125" s="32"/>
      <c r="GC125" s="32"/>
      <c r="GD125" s="32"/>
      <c r="GE125" s="32"/>
      <c r="GF125" s="32"/>
      <c r="GG125" s="32"/>
      <c r="GH125" s="32"/>
      <c r="GI125" s="32"/>
      <c r="GJ125" s="32"/>
      <c r="GK125" s="32"/>
      <c r="GL125" s="32"/>
      <c r="GM125" s="32"/>
      <c r="GN125" s="32"/>
      <c r="GO125" s="32"/>
      <c r="GP125" s="32"/>
      <c r="GQ125" s="32"/>
      <c r="GR125" s="32"/>
      <c r="GS125" s="32"/>
      <c r="GT125" s="32"/>
      <c r="GU125" s="32"/>
      <c r="GV125" s="32"/>
      <c r="GW125" s="32"/>
      <c r="GX125" s="32"/>
      <c r="GY125" s="32"/>
      <c r="GZ125" s="32"/>
      <c r="HA125" s="32"/>
      <c r="HB125" s="32"/>
      <c r="HC125" s="32"/>
      <c r="HD125" s="32"/>
      <c r="HE125" s="32"/>
      <c r="HF125" s="32"/>
      <c r="HG125" s="32"/>
      <c r="HH125" s="32"/>
      <c r="HI125" s="32"/>
      <c r="HJ125" s="32"/>
      <c r="HK125" s="32"/>
      <c r="HL125" s="32"/>
      <c r="HM125" s="32"/>
      <c r="HN125" s="32"/>
      <c r="HO125" s="32"/>
      <c r="HP125" s="32"/>
      <c r="HQ125" s="32"/>
      <c r="HR125" s="32"/>
      <c r="HS125" s="32"/>
      <c r="HT125" s="32"/>
      <c r="HU125" s="32"/>
      <c r="HV125" s="32"/>
      <c r="HW125" s="32"/>
      <c r="HX125" s="32"/>
      <c r="HY125" s="32"/>
      <c r="HZ125" s="32"/>
      <c r="IA125" s="32"/>
      <c r="IB125" s="32"/>
      <c r="IC125" s="32"/>
      <c r="ID125" s="32"/>
      <c r="IE125" s="32"/>
      <c r="IF125" s="32"/>
      <c r="IG125" s="32"/>
      <c r="IH125" s="32"/>
      <c r="II125" s="32"/>
      <c r="IJ125" s="32"/>
      <c r="IK125" s="32"/>
      <c r="IL125" s="32"/>
      <c r="IM125" s="32"/>
      <c r="IN125" s="32"/>
      <c r="IO125" s="32"/>
      <c r="IP125" s="32"/>
      <c r="IQ125" s="32"/>
      <c r="IR125" s="32"/>
      <c r="IS125" s="32"/>
      <c r="IT125" s="32"/>
      <c r="IU125" s="32"/>
      <c r="IV125" s="32"/>
    </row>
    <row r="126" spans="1:256" s="32" customFormat="1" x14ac:dyDescent="0.3">
      <c r="A126" s="337"/>
      <c r="B126" s="11"/>
      <c r="C126" s="18"/>
      <c r="D126" s="161"/>
      <c r="E126" s="159"/>
      <c r="F126" s="9"/>
      <c r="G126" s="51"/>
      <c r="H126" s="52"/>
      <c r="I126" s="53"/>
      <c r="M126" s="51"/>
      <c r="P126" s="160"/>
      <c r="Q126" s="54"/>
      <c r="R126" s="54"/>
    </row>
    <row r="127" spans="1:256" ht="41.25" customHeight="1" x14ac:dyDescent="0.25">
      <c r="A127" s="45"/>
      <c r="B127" s="45"/>
      <c r="C127" s="1105"/>
      <c r="D127" s="1105"/>
      <c r="E127" s="162"/>
      <c r="F127" s="1"/>
      <c r="H127" s="1"/>
      <c r="I127" s="56"/>
      <c r="J127" s="46"/>
      <c r="K127" s="46"/>
      <c r="L127" s="57"/>
      <c r="M127" s="57"/>
      <c r="N127" s="57"/>
      <c r="O127" s="57"/>
      <c r="P127" s="163"/>
    </row>
    <row r="128" spans="1:256" ht="18.75" x14ac:dyDescent="0.25">
      <c r="A128" s="45"/>
      <c r="B128" s="45"/>
      <c r="C128" s="18"/>
      <c r="D128" s="18"/>
      <c r="E128" s="162"/>
      <c r="F128" s="1"/>
      <c r="H128" s="1"/>
      <c r="I128" s="56"/>
      <c r="J128" s="46"/>
      <c r="K128" s="46"/>
      <c r="L128" s="57"/>
      <c r="M128" s="57"/>
      <c r="N128" s="57"/>
      <c r="O128" s="57"/>
      <c r="P128" s="163"/>
    </row>
    <row r="129" spans="1:72" ht="18.75" x14ac:dyDescent="0.25">
      <c r="A129" s="45"/>
      <c r="B129" s="45"/>
      <c r="C129" s="18"/>
      <c r="D129" s="18"/>
      <c r="E129" s="162"/>
      <c r="F129" s="1"/>
      <c r="H129" s="1"/>
      <c r="I129" s="56"/>
      <c r="J129" s="46"/>
      <c r="K129" s="46"/>
      <c r="L129" s="57"/>
      <c r="M129" s="57"/>
      <c r="N129" s="57"/>
      <c r="O129" s="57"/>
      <c r="P129" s="163"/>
    </row>
    <row r="130" spans="1:72" ht="20.25" customHeight="1" x14ac:dyDescent="0.25">
      <c r="A130" s="45"/>
      <c r="B130" s="45"/>
      <c r="C130" s="1106"/>
      <c r="D130" s="1106"/>
      <c r="E130" s="164"/>
      <c r="F130" s="1"/>
      <c r="H130" s="1"/>
      <c r="I130" s="56"/>
      <c r="J130" s="46"/>
      <c r="K130" s="46"/>
      <c r="L130" s="57"/>
      <c r="M130" s="57"/>
      <c r="N130" s="57"/>
      <c r="O130" s="57"/>
      <c r="P130" s="163"/>
    </row>
    <row r="131" spans="1:72" s="32" customFormat="1" ht="21" customHeight="1" x14ac:dyDescent="0.3">
      <c r="A131" s="337"/>
      <c r="B131" s="11"/>
      <c r="C131" s="18"/>
      <c r="D131" s="18"/>
      <c r="E131" s="165"/>
      <c r="F131" s="166"/>
      <c r="G131" s="166"/>
      <c r="H131" s="52"/>
      <c r="I131" s="53"/>
      <c r="M131" s="51"/>
      <c r="P131" s="160"/>
      <c r="Q131" s="54"/>
      <c r="R131" s="54"/>
    </row>
    <row r="132" spans="1:72" ht="48" customHeight="1" x14ac:dyDescent="0.25">
      <c r="A132" s="45"/>
      <c r="B132" s="45"/>
      <c r="C132" s="1105"/>
      <c r="D132" s="1105"/>
      <c r="E132" s="164"/>
      <c r="F132" s="1"/>
      <c r="H132" s="1"/>
      <c r="I132" s="56"/>
      <c r="J132" s="46"/>
      <c r="K132" s="46"/>
      <c r="L132" s="57"/>
      <c r="M132" s="57"/>
      <c r="N132" s="57"/>
      <c r="O132" s="57"/>
      <c r="P132" s="163"/>
    </row>
    <row r="133" spans="1:72" x14ac:dyDescent="0.25">
      <c r="C133" s="18"/>
      <c r="D133" s="18"/>
      <c r="O133" s="47"/>
      <c r="P133" s="47"/>
      <c r="Q133" s="340"/>
      <c r="R133" s="340"/>
      <c r="S133" s="340"/>
      <c r="T133" s="340"/>
      <c r="U133" s="340"/>
      <c r="V133" s="340"/>
      <c r="W133" s="340"/>
      <c r="X133" s="340"/>
      <c r="Y133" s="340"/>
      <c r="Z133" s="340"/>
      <c r="AA133" s="340"/>
      <c r="AB133" s="340"/>
      <c r="AC133" s="340"/>
      <c r="AD133" s="340"/>
      <c r="AE133" s="340"/>
      <c r="AF133" s="340"/>
      <c r="AG133" s="340"/>
      <c r="AH133" s="340"/>
      <c r="AI133" s="340"/>
      <c r="AJ133" s="340"/>
      <c r="AK133" s="340"/>
      <c r="AL133" s="340"/>
      <c r="AM133" s="340"/>
      <c r="AN133" s="340"/>
      <c r="AO133" s="340"/>
      <c r="AP133" s="340"/>
      <c r="AQ133" s="340"/>
      <c r="AR133" s="340"/>
      <c r="AS133" s="340"/>
      <c r="AT133" s="340"/>
      <c r="AU133" s="340"/>
      <c r="AV133" s="340"/>
      <c r="AW133" s="340"/>
      <c r="AX133" s="340"/>
      <c r="AY133" s="340"/>
      <c r="AZ133" s="340"/>
      <c r="BA133" s="340"/>
      <c r="BB133" s="340"/>
      <c r="BC133" s="340"/>
      <c r="BD133" s="340"/>
      <c r="BE133" s="340"/>
      <c r="BF133" s="340"/>
      <c r="BG133" s="340"/>
      <c r="BH133" s="340"/>
      <c r="BI133" s="340"/>
      <c r="BJ133" s="340"/>
      <c r="BK133" s="340"/>
      <c r="BL133" s="340"/>
      <c r="BM133" s="340"/>
      <c r="BN133" s="340"/>
      <c r="BO133" s="340"/>
      <c r="BP133" s="340"/>
      <c r="BQ133" s="340"/>
      <c r="BR133" s="340"/>
      <c r="BS133" s="340"/>
      <c r="BT133" s="340"/>
    </row>
    <row r="134" spans="1:72" ht="28.5" customHeight="1" x14ac:dyDescent="0.25">
      <c r="C134" s="19"/>
      <c r="D134" s="19"/>
      <c r="O134" s="47"/>
      <c r="P134" s="47"/>
      <c r="Q134" s="340"/>
      <c r="R134" s="340"/>
      <c r="S134" s="340"/>
      <c r="T134" s="340"/>
      <c r="U134" s="340"/>
      <c r="V134" s="340"/>
      <c r="W134" s="340"/>
      <c r="X134" s="340"/>
      <c r="Y134" s="340"/>
      <c r="Z134" s="340"/>
      <c r="AA134" s="340"/>
      <c r="AB134" s="340"/>
      <c r="AC134" s="340"/>
      <c r="AD134" s="340"/>
      <c r="AE134" s="340"/>
      <c r="AF134" s="340"/>
      <c r="AG134" s="340"/>
      <c r="AH134" s="340"/>
      <c r="AI134" s="340"/>
      <c r="AJ134" s="340"/>
      <c r="AK134" s="340"/>
      <c r="AL134" s="340"/>
      <c r="AM134" s="340"/>
      <c r="AN134" s="340"/>
      <c r="AO134" s="340"/>
      <c r="AP134" s="340"/>
      <c r="AQ134" s="340"/>
      <c r="AR134" s="340"/>
      <c r="AS134" s="340"/>
      <c r="AT134" s="340"/>
      <c r="AU134" s="340"/>
      <c r="AV134" s="340"/>
      <c r="AW134" s="340"/>
      <c r="AX134" s="340"/>
      <c r="AY134" s="340"/>
      <c r="AZ134" s="340"/>
      <c r="BA134" s="340"/>
      <c r="BB134" s="340"/>
      <c r="BC134" s="340"/>
      <c r="BD134" s="340"/>
      <c r="BE134" s="340"/>
      <c r="BF134" s="340"/>
      <c r="BG134" s="340"/>
      <c r="BH134" s="340"/>
      <c r="BI134" s="340"/>
      <c r="BJ134" s="340"/>
      <c r="BK134" s="340"/>
      <c r="BL134" s="340"/>
      <c r="BM134" s="340"/>
      <c r="BN134" s="340"/>
      <c r="BO134" s="340"/>
      <c r="BP134" s="340"/>
      <c r="BQ134" s="340"/>
      <c r="BR134" s="340"/>
      <c r="BS134" s="340"/>
      <c r="BT134" s="340"/>
    </row>
    <row r="135" spans="1:72" x14ac:dyDescent="0.25">
      <c r="C135" s="18"/>
      <c r="D135" s="18"/>
      <c r="O135" s="47"/>
      <c r="P135" s="47"/>
      <c r="Q135" s="340"/>
      <c r="R135" s="340"/>
      <c r="S135" s="340"/>
      <c r="T135" s="340"/>
      <c r="U135" s="340"/>
      <c r="V135" s="340"/>
      <c r="W135" s="340"/>
      <c r="X135" s="340"/>
      <c r="Y135" s="340"/>
      <c r="Z135" s="340"/>
      <c r="AA135" s="340"/>
      <c r="AB135" s="340"/>
      <c r="AC135" s="340"/>
      <c r="AD135" s="340"/>
      <c r="AE135" s="340"/>
      <c r="AF135" s="340"/>
      <c r="AG135" s="340"/>
      <c r="AH135" s="340"/>
      <c r="AI135" s="340"/>
      <c r="AJ135" s="340"/>
      <c r="AK135" s="340"/>
      <c r="AL135" s="340"/>
      <c r="AM135" s="340"/>
      <c r="AN135" s="340"/>
      <c r="AO135" s="340"/>
      <c r="AP135" s="340"/>
      <c r="AQ135" s="340"/>
      <c r="AR135" s="340"/>
      <c r="AS135" s="340"/>
      <c r="AT135" s="340"/>
      <c r="AU135" s="340"/>
      <c r="AV135" s="340"/>
      <c r="AW135" s="340"/>
      <c r="AX135" s="340"/>
      <c r="AY135" s="340"/>
      <c r="AZ135" s="340"/>
      <c r="BA135" s="340"/>
      <c r="BB135" s="340"/>
      <c r="BC135" s="340"/>
      <c r="BD135" s="340"/>
      <c r="BE135" s="340"/>
      <c r="BF135" s="340"/>
      <c r="BG135" s="340"/>
      <c r="BH135" s="340"/>
      <c r="BI135" s="340"/>
      <c r="BJ135" s="340"/>
      <c r="BK135" s="340"/>
      <c r="BL135" s="340"/>
      <c r="BM135" s="340"/>
      <c r="BN135" s="340"/>
      <c r="BO135" s="340"/>
      <c r="BP135" s="340"/>
      <c r="BQ135" s="340"/>
      <c r="BR135" s="340"/>
      <c r="BS135" s="340"/>
      <c r="BT135" s="340"/>
    </row>
    <row r="136" spans="1:72" ht="51.75" customHeight="1" x14ac:dyDescent="0.25">
      <c r="C136" s="20"/>
      <c r="D136" s="20"/>
      <c r="O136" s="47"/>
      <c r="P136" s="47"/>
      <c r="Q136" s="340"/>
      <c r="R136" s="340"/>
      <c r="S136" s="340"/>
      <c r="T136" s="340"/>
      <c r="U136" s="340"/>
      <c r="V136" s="340"/>
      <c r="W136" s="340"/>
      <c r="X136" s="340"/>
      <c r="Y136" s="340"/>
      <c r="Z136" s="340"/>
      <c r="AA136" s="340"/>
      <c r="AB136" s="340"/>
      <c r="AC136" s="340"/>
      <c r="AD136" s="340"/>
      <c r="AE136" s="340"/>
      <c r="AF136" s="340"/>
      <c r="AG136" s="340"/>
      <c r="AH136" s="340"/>
      <c r="AI136" s="340"/>
      <c r="AJ136" s="340"/>
      <c r="AK136" s="340"/>
      <c r="AL136" s="340"/>
      <c r="AM136" s="340"/>
      <c r="AN136" s="340"/>
      <c r="AO136" s="340"/>
      <c r="AP136" s="340"/>
      <c r="AQ136" s="340"/>
      <c r="AR136" s="340"/>
      <c r="AS136" s="340"/>
      <c r="AT136" s="340"/>
      <c r="AU136" s="340"/>
      <c r="AV136" s="340"/>
      <c r="AW136" s="340"/>
      <c r="AX136" s="340"/>
      <c r="AY136" s="340"/>
      <c r="AZ136" s="340"/>
      <c r="BA136" s="340"/>
      <c r="BB136" s="340"/>
      <c r="BC136" s="340"/>
      <c r="BD136" s="340"/>
      <c r="BE136" s="340"/>
      <c r="BF136" s="340"/>
      <c r="BG136" s="340"/>
      <c r="BH136" s="340"/>
      <c r="BI136" s="340"/>
      <c r="BJ136" s="340"/>
      <c r="BK136" s="340"/>
      <c r="BL136" s="340"/>
      <c r="BM136" s="340"/>
      <c r="BN136" s="340"/>
      <c r="BO136" s="340"/>
      <c r="BP136" s="340"/>
      <c r="BQ136" s="340"/>
      <c r="BR136" s="340"/>
      <c r="BS136" s="340"/>
      <c r="BT136" s="340"/>
    </row>
    <row r="137" spans="1:72" x14ac:dyDescent="0.25">
      <c r="O137" s="47"/>
      <c r="P137" s="47"/>
      <c r="Q137" s="340"/>
      <c r="R137" s="340"/>
      <c r="S137" s="340"/>
      <c r="T137" s="340"/>
      <c r="U137" s="340"/>
      <c r="V137" s="340"/>
      <c r="W137" s="340"/>
      <c r="X137" s="340"/>
      <c r="Y137" s="340"/>
      <c r="Z137" s="340"/>
      <c r="AA137" s="340"/>
      <c r="AB137" s="340"/>
      <c r="AC137" s="340"/>
      <c r="AD137" s="340"/>
      <c r="AE137" s="340"/>
      <c r="AF137" s="340"/>
      <c r="AG137" s="340"/>
      <c r="AH137" s="340"/>
      <c r="AI137" s="340"/>
      <c r="AJ137" s="340"/>
      <c r="AK137" s="340"/>
      <c r="AL137" s="340"/>
      <c r="AM137" s="340"/>
      <c r="AN137" s="340"/>
      <c r="AO137" s="340"/>
      <c r="AP137" s="340"/>
      <c r="AQ137" s="340"/>
      <c r="AR137" s="340"/>
      <c r="AS137" s="340"/>
      <c r="AT137" s="340"/>
      <c r="AU137" s="340"/>
      <c r="AV137" s="340"/>
      <c r="AW137" s="340"/>
      <c r="AX137" s="340"/>
      <c r="AY137" s="340"/>
      <c r="AZ137" s="340"/>
      <c r="BA137" s="340"/>
      <c r="BB137" s="340"/>
      <c r="BC137" s="340"/>
      <c r="BD137" s="340"/>
      <c r="BE137" s="340"/>
      <c r="BF137" s="340"/>
      <c r="BG137" s="340"/>
      <c r="BH137" s="340"/>
      <c r="BI137" s="340"/>
      <c r="BJ137" s="340"/>
      <c r="BK137" s="340"/>
      <c r="BL137" s="340"/>
      <c r="BM137" s="340"/>
      <c r="BN137" s="340"/>
      <c r="BO137" s="340"/>
      <c r="BP137" s="340"/>
      <c r="BQ137" s="340"/>
      <c r="BR137" s="340"/>
      <c r="BS137" s="340"/>
      <c r="BT137" s="340"/>
    </row>
    <row r="138" spans="1:72" x14ac:dyDescent="0.25">
      <c r="O138" s="47"/>
      <c r="P138" s="47"/>
      <c r="Q138" s="340"/>
      <c r="R138" s="340"/>
      <c r="S138" s="340"/>
      <c r="T138" s="340"/>
      <c r="U138" s="340"/>
      <c r="V138" s="340"/>
      <c r="W138" s="340"/>
      <c r="X138" s="340"/>
      <c r="Y138" s="340"/>
      <c r="Z138" s="340"/>
      <c r="AA138" s="340"/>
      <c r="AB138" s="340"/>
      <c r="AC138" s="340"/>
      <c r="AD138" s="340"/>
      <c r="AE138" s="340"/>
      <c r="AF138" s="340"/>
      <c r="AG138" s="340"/>
      <c r="AH138" s="340"/>
      <c r="AI138" s="340"/>
      <c r="AJ138" s="340"/>
      <c r="AK138" s="340"/>
      <c r="AL138" s="340"/>
      <c r="AM138" s="340"/>
      <c r="AN138" s="340"/>
      <c r="AO138" s="340"/>
      <c r="AP138" s="340"/>
      <c r="AQ138" s="340"/>
      <c r="AR138" s="340"/>
      <c r="AS138" s="340"/>
      <c r="AT138" s="340"/>
      <c r="AU138" s="340"/>
      <c r="AV138" s="340"/>
      <c r="AW138" s="340"/>
      <c r="AX138" s="340"/>
      <c r="AY138" s="340"/>
      <c r="AZ138" s="340"/>
      <c r="BA138" s="340"/>
      <c r="BB138" s="340"/>
      <c r="BC138" s="340"/>
      <c r="BD138" s="340"/>
      <c r="BE138" s="340"/>
      <c r="BF138" s="340"/>
      <c r="BG138" s="340"/>
      <c r="BH138" s="340"/>
      <c r="BI138" s="340"/>
      <c r="BJ138" s="340"/>
      <c r="BK138" s="340"/>
      <c r="BL138" s="340"/>
      <c r="BM138" s="340"/>
      <c r="BN138" s="340"/>
      <c r="BO138" s="340"/>
      <c r="BP138" s="340"/>
      <c r="BQ138" s="340"/>
      <c r="BR138" s="340"/>
      <c r="BS138" s="340"/>
      <c r="BT138" s="340"/>
    </row>
    <row r="139" spans="1:72" x14ac:dyDescent="0.25">
      <c r="O139" s="47"/>
      <c r="P139" s="47"/>
      <c r="Q139" s="340"/>
      <c r="R139" s="340"/>
      <c r="S139" s="340"/>
      <c r="T139" s="340"/>
      <c r="U139" s="340"/>
      <c r="V139" s="340"/>
      <c r="W139" s="340"/>
      <c r="X139" s="340"/>
      <c r="Y139" s="340"/>
      <c r="Z139" s="340"/>
      <c r="AA139" s="340"/>
      <c r="AB139" s="340"/>
      <c r="AC139" s="340"/>
      <c r="AD139" s="340"/>
      <c r="AE139" s="340"/>
      <c r="AF139" s="340"/>
      <c r="AG139" s="340"/>
      <c r="AH139" s="340"/>
      <c r="AI139" s="340"/>
      <c r="AJ139" s="340"/>
      <c r="AK139" s="340"/>
      <c r="AL139" s="340"/>
      <c r="AM139" s="340"/>
      <c r="AN139" s="340"/>
      <c r="AO139" s="340"/>
      <c r="AP139" s="340"/>
      <c r="AQ139" s="340"/>
      <c r="AR139" s="340"/>
      <c r="AS139" s="340"/>
      <c r="AT139" s="340"/>
      <c r="AU139" s="340"/>
      <c r="AV139" s="340"/>
      <c r="AW139" s="340"/>
      <c r="AX139" s="340"/>
      <c r="AY139" s="340"/>
      <c r="AZ139" s="340"/>
      <c r="BA139" s="340"/>
      <c r="BB139" s="340"/>
      <c r="BC139" s="340"/>
      <c r="BD139" s="340"/>
      <c r="BE139" s="340"/>
      <c r="BF139" s="340"/>
      <c r="BG139" s="340"/>
      <c r="BH139" s="340"/>
      <c r="BI139" s="340"/>
      <c r="BJ139" s="340"/>
      <c r="BK139" s="340"/>
      <c r="BL139" s="340"/>
      <c r="BM139" s="340"/>
      <c r="BN139" s="340"/>
      <c r="BO139" s="340"/>
      <c r="BP139" s="340"/>
      <c r="BQ139" s="340"/>
      <c r="BR139" s="340"/>
      <c r="BS139" s="340"/>
      <c r="BT139" s="340"/>
    </row>
    <row r="140" spans="1:72" x14ac:dyDescent="0.25">
      <c r="O140" s="47"/>
      <c r="P140" s="47"/>
      <c r="Q140" s="340"/>
      <c r="R140" s="340"/>
      <c r="S140" s="340"/>
      <c r="T140" s="340"/>
      <c r="U140" s="340"/>
      <c r="V140" s="340"/>
      <c r="W140" s="340"/>
      <c r="X140" s="340"/>
      <c r="Y140" s="340"/>
      <c r="Z140" s="340"/>
      <c r="AA140" s="340"/>
      <c r="AB140" s="340"/>
      <c r="AC140" s="340"/>
      <c r="AD140" s="340"/>
      <c r="AE140" s="340"/>
      <c r="AF140" s="340"/>
      <c r="AG140" s="340"/>
      <c r="AH140" s="340"/>
      <c r="AI140" s="340"/>
      <c r="AJ140" s="340"/>
      <c r="AK140" s="340"/>
      <c r="AL140" s="340"/>
      <c r="AM140" s="340"/>
      <c r="AN140" s="340"/>
      <c r="AO140" s="340"/>
      <c r="AP140" s="340"/>
      <c r="AQ140" s="340"/>
      <c r="AR140" s="340"/>
      <c r="AS140" s="340"/>
      <c r="AT140" s="340"/>
      <c r="AU140" s="340"/>
      <c r="AV140" s="340"/>
      <c r="AW140" s="340"/>
      <c r="AX140" s="340"/>
      <c r="AY140" s="340"/>
      <c r="AZ140" s="340"/>
      <c r="BA140" s="340"/>
      <c r="BB140" s="340"/>
      <c r="BC140" s="340"/>
      <c r="BD140" s="340"/>
      <c r="BE140" s="340"/>
      <c r="BF140" s="340"/>
      <c r="BG140" s="340"/>
      <c r="BH140" s="340"/>
      <c r="BI140" s="340"/>
      <c r="BJ140" s="340"/>
      <c r="BK140" s="340"/>
      <c r="BL140" s="340"/>
      <c r="BM140" s="340"/>
      <c r="BN140" s="340"/>
      <c r="BO140" s="340"/>
      <c r="BP140" s="340"/>
      <c r="BQ140" s="340"/>
      <c r="BR140" s="340"/>
      <c r="BS140" s="340"/>
      <c r="BT140" s="340"/>
    </row>
    <row r="141" spans="1:72" x14ac:dyDescent="0.25">
      <c r="O141" s="47"/>
      <c r="P141" s="47"/>
      <c r="Q141" s="340"/>
      <c r="R141" s="340"/>
      <c r="S141" s="340"/>
      <c r="T141" s="340"/>
      <c r="U141" s="340"/>
      <c r="V141" s="340"/>
      <c r="W141" s="340"/>
      <c r="X141" s="340"/>
      <c r="Y141" s="340"/>
      <c r="Z141" s="340"/>
      <c r="AA141" s="340"/>
      <c r="AB141" s="340"/>
      <c r="AC141" s="340"/>
      <c r="AD141" s="340"/>
      <c r="AE141" s="340"/>
      <c r="AF141" s="340"/>
      <c r="AG141" s="340"/>
      <c r="AH141" s="340"/>
      <c r="AI141" s="340"/>
      <c r="AJ141" s="340"/>
      <c r="AK141" s="340"/>
      <c r="AL141" s="340"/>
      <c r="AM141" s="340"/>
      <c r="AN141" s="340"/>
      <c r="AO141" s="340"/>
      <c r="AP141" s="340"/>
      <c r="AQ141" s="340"/>
      <c r="AR141" s="340"/>
      <c r="AS141" s="340"/>
      <c r="AT141" s="340"/>
      <c r="AU141" s="340"/>
      <c r="AV141" s="340"/>
      <c r="AW141" s="340"/>
      <c r="AX141" s="340"/>
      <c r="AY141" s="340"/>
      <c r="AZ141" s="340"/>
      <c r="BA141" s="340"/>
      <c r="BB141" s="340"/>
      <c r="BC141" s="340"/>
      <c r="BD141" s="340"/>
      <c r="BE141" s="340"/>
      <c r="BF141" s="340"/>
      <c r="BG141" s="340"/>
      <c r="BH141" s="340"/>
      <c r="BI141" s="340"/>
      <c r="BJ141" s="340"/>
      <c r="BK141" s="340"/>
      <c r="BL141" s="340"/>
      <c r="BM141" s="340"/>
      <c r="BN141" s="340"/>
      <c r="BO141" s="340"/>
      <c r="BP141" s="340"/>
      <c r="BQ141" s="340"/>
      <c r="BR141" s="340"/>
      <c r="BS141" s="340"/>
      <c r="BT141" s="340"/>
    </row>
    <row r="142" spans="1:72" x14ac:dyDescent="0.25">
      <c r="O142" s="47"/>
      <c r="P142" s="47"/>
      <c r="Q142" s="340"/>
      <c r="R142" s="340"/>
      <c r="S142" s="340"/>
      <c r="T142" s="340"/>
      <c r="U142" s="340"/>
      <c r="V142" s="340"/>
      <c r="W142" s="340"/>
      <c r="X142" s="340"/>
      <c r="Y142" s="340"/>
      <c r="Z142" s="340"/>
      <c r="AA142" s="340"/>
      <c r="AB142" s="340"/>
      <c r="AC142" s="340"/>
      <c r="AD142" s="340"/>
      <c r="AE142" s="340"/>
      <c r="AF142" s="340"/>
      <c r="AG142" s="340"/>
      <c r="AH142" s="340"/>
      <c r="AI142" s="340"/>
      <c r="AJ142" s="340"/>
      <c r="AK142" s="340"/>
      <c r="AL142" s="340"/>
      <c r="AM142" s="340"/>
      <c r="AN142" s="340"/>
      <c r="AO142" s="340"/>
      <c r="AP142" s="340"/>
      <c r="AQ142" s="340"/>
      <c r="AR142" s="340"/>
      <c r="AS142" s="340"/>
      <c r="AT142" s="340"/>
      <c r="AU142" s="340"/>
      <c r="AV142" s="340"/>
      <c r="AW142" s="340"/>
      <c r="AX142" s="340"/>
      <c r="AY142" s="340"/>
      <c r="AZ142" s="340"/>
      <c r="BA142" s="340"/>
      <c r="BB142" s="340"/>
      <c r="BC142" s="340"/>
      <c r="BD142" s="340"/>
      <c r="BE142" s="340"/>
      <c r="BF142" s="340"/>
      <c r="BG142" s="340"/>
      <c r="BH142" s="340"/>
      <c r="BI142" s="340"/>
      <c r="BJ142" s="340"/>
      <c r="BK142" s="340"/>
      <c r="BL142" s="340"/>
      <c r="BM142" s="340"/>
      <c r="BN142" s="340"/>
      <c r="BO142" s="340"/>
      <c r="BP142" s="340"/>
      <c r="BQ142" s="340"/>
      <c r="BR142" s="340"/>
      <c r="BS142" s="340"/>
      <c r="BT142" s="340"/>
    </row>
  </sheetData>
  <mergeCells count="31">
    <mergeCell ref="C127:D127"/>
    <mergeCell ref="C130:D130"/>
    <mergeCell ref="C132:D132"/>
    <mergeCell ref="B113:N113"/>
    <mergeCell ref="B114:N114"/>
    <mergeCell ref="B115:N115"/>
    <mergeCell ref="B116:N116"/>
    <mergeCell ref="B117:N117"/>
    <mergeCell ref="B118:M118"/>
    <mergeCell ref="B112:N112"/>
    <mergeCell ref="G12:G13"/>
    <mergeCell ref="H12:J12"/>
    <mergeCell ref="K12:M12"/>
    <mergeCell ref="N12:N13"/>
    <mergeCell ref="B105:N105"/>
    <mergeCell ref="B106:N106"/>
    <mergeCell ref="B107:N107"/>
    <mergeCell ref="B108:N108"/>
    <mergeCell ref="B109:N109"/>
    <mergeCell ref="B110:N110"/>
    <mergeCell ref="B111:N111"/>
    <mergeCell ref="N23:N24"/>
    <mergeCell ref="A7:N7"/>
    <mergeCell ref="A8:N8"/>
    <mergeCell ref="A9:N9"/>
    <mergeCell ref="A12:A13"/>
    <mergeCell ref="B12:B13"/>
    <mergeCell ref="C12:C13"/>
    <mergeCell ref="D12:D13"/>
    <mergeCell ref="E12:E13"/>
    <mergeCell ref="F12:F13"/>
  </mergeCells>
  <printOptions horizontalCentered="1"/>
  <pageMargins left="0.35433070866141736" right="0.31496062992125984" top="0.39370078740157483" bottom="0.39370078740157483" header="0.15748031496062992" footer="0.15748031496062992"/>
  <pageSetup paperSize="9" scale="40" fitToHeight="0" orientation="landscape" r:id="rId1"/>
  <headerFooter>
    <oddFooter>&amp;Cстр. &amp;P&amp;Rвсего стр. &amp;N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369"/>
  <sheetViews>
    <sheetView view="pageBreakPreview" zoomScale="55" zoomScaleNormal="70" zoomScaleSheetLayoutView="55" workbookViewId="0">
      <selection activeCell="Q19" sqref="Q19"/>
    </sheetView>
  </sheetViews>
  <sheetFormatPr defaultColWidth="9.140625" defaultRowHeight="15" outlineLevelRow="1" x14ac:dyDescent="0.25"/>
  <cols>
    <col min="1" max="1" width="12.28515625" style="645" customWidth="1"/>
    <col min="2" max="2" width="12.42578125" style="645" customWidth="1"/>
    <col min="3" max="3" width="77.140625" style="630" customWidth="1"/>
    <col min="4" max="4" width="31.28515625" style="630" customWidth="1"/>
    <col min="5" max="5" width="31.140625" style="630" customWidth="1"/>
    <col min="6" max="6" width="11.7109375" style="630" customWidth="1"/>
    <col min="7" max="7" width="13.5703125" style="631" customWidth="1"/>
    <col min="8" max="8" width="16.28515625" style="631" customWidth="1"/>
    <col min="9" max="9" width="17.7109375" style="630" customWidth="1"/>
    <col min="10" max="10" width="16.7109375" style="630" customWidth="1"/>
    <col min="11" max="11" width="17.42578125" style="646" customWidth="1"/>
    <col min="12" max="14" width="17.85546875" style="646" customWidth="1"/>
    <col min="15" max="15" width="39" style="630" customWidth="1"/>
    <col min="16" max="16" width="14" style="622" customWidth="1"/>
    <col min="17" max="18" width="9.140625" style="622"/>
    <col min="19" max="19" width="12.42578125" style="622" bestFit="1" customWidth="1"/>
    <col min="20" max="26" width="9.140625" style="622"/>
    <col min="27" max="16384" width="9.140625" style="630"/>
  </cols>
  <sheetData>
    <row r="1" spans="1:28" s="378" customFormat="1" ht="31.5" customHeight="1" x14ac:dyDescent="0.25">
      <c r="A1" s="437" t="s">
        <v>47</v>
      </c>
      <c r="B1" s="438"/>
      <c r="C1" s="439"/>
      <c r="D1" s="376"/>
      <c r="E1" s="376"/>
      <c r="F1" s="376"/>
      <c r="G1" s="440"/>
      <c r="H1" s="440"/>
      <c r="K1" s="377"/>
      <c r="L1" s="377"/>
      <c r="M1" s="377"/>
      <c r="N1" s="377"/>
      <c r="P1" s="424"/>
      <c r="Q1" s="424"/>
      <c r="R1" s="424"/>
      <c r="S1" s="424"/>
      <c r="T1" s="424"/>
      <c r="U1" s="424"/>
      <c r="V1" s="424"/>
      <c r="W1" s="424"/>
      <c r="X1" s="424"/>
      <c r="Y1" s="424"/>
      <c r="Z1" s="424"/>
    </row>
    <row r="2" spans="1:28" s="378" customFormat="1" ht="15" customHeight="1" x14ac:dyDescent="0.25">
      <c r="A2" s="441"/>
      <c r="B2" s="442"/>
      <c r="C2" s="439"/>
      <c r="D2" s="376"/>
      <c r="E2" s="376"/>
      <c r="F2" s="376"/>
      <c r="G2" s="440"/>
      <c r="H2" s="440"/>
      <c r="K2" s="377"/>
      <c r="L2" s="377"/>
      <c r="M2" s="377"/>
      <c r="N2" s="377"/>
      <c r="P2" s="424"/>
      <c r="Q2" s="424"/>
      <c r="R2" s="424"/>
      <c r="S2" s="424"/>
      <c r="T2" s="424"/>
      <c r="U2" s="424"/>
      <c r="V2" s="424"/>
      <c r="W2" s="424"/>
      <c r="X2" s="424"/>
      <c r="Y2" s="424"/>
      <c r="Z2" s="424"/>
    </row>
    <row r="3" spans="1:28" s="378" customFormat="1" ht="28.5" customHeight="1" x14ac:dyDescent="0.25">
      <c r="A3" s="437" t="s">
        <v>234</v>
      </c>
      <c r="B3" s="443"/>
      <c r="C3" s="439"/>
      <c r="D3" s="376"/>
      <c r="E3" s="376"/>
      <c r="F3" s="376"/>
      <c r="G3" s="440"/>
      <c r="H3" s="440"/>
      <c r="K3" s="377"/>
      <c r="L3" s="377"/>
      <c r="M3" s="377"/>
      <c r="N3" s="377"/>
      <c r="P3" s="424"/>
      <c r="Q3" s="424"/>
      <c r="R3" s="424"/>
      <c r="S3" s="424"/>
      <c r="T3" s="424"/>
      <c r="U3" s="424"/>
      <c r="V3" s="424"/>
      <c r="W3" s="424"/>
      <c r="X3" s="424"/>
      <c r="Y3" s="424"/>
      <c r="Z3" s="424"/>
    </row>
    <row r="4" spans="1:28" s="378" customFormat="1" ht="15" customHeight="1" x14ac:dyDescent="0.25">
      <c r="A4" s="441"/>
      <c r="B4" s="443"/>
      <c r="C4" s="439"/>
      <c r="D4" s="376"/>
      <c r="E4" s="376"/>
      <c r="F4" s="376"/>
      <c r="G4" s="440"/>
      <c r="H4" s="440"/>
      <c r="K4" s="377"/>
      <c r="L4" s="377"/>
      <c r="M4" s="377"/>
      <c r="N4" s="377"/>
      <c r="P4" s="424"/>
      <c r="Q4" s="424"/>
      <c r="R4" s="424"/>
      <c r="S4" s="424"/>
      <c r="T4" s="424"/>
      <c r="U4" s="424"/>
      <c r="V4" s="424"/>
      <c r="W4" s="424"/>
      <c r="X4" s="424"/>
      <c r="Y4" s="424"/>
      <c r="Z4" s="424"/>
    </row>
    <row r="5" spans="1:28" s="378" customFormat="1" ht="38.25" customHeight="1" x14ac:dyDescent="0.25">
      <c r="A5" s="437" t="s">
        <v>231</v>
      </c>
      <c r="B5" s="444"/>
      <c r="C5" s="439"/>
      <c r="D5" s="376"/>
      <c r="E5" s="376"/>
      <c r="F5" s="376"/>
      <c r="G5" s="440"/>
      <c r="H5" s="440"/>
      <c r="K5" s="377"/>
      <c r="L5" s="377"/>
      <c r="M5" s="377"/>
      <c r="N5" s="377"/>
      <c r="P5" s="424"/>
      <c r="Q5" s="424"/>
      <c r="R5" s="424"/>
      <c r="S5" s="424"/>
      <c r="T5" s="424"/>
      <c r="U5" s="424"/>
      <c r="V5" s="424"/>
      <c r="W5" s="424"/>
      <c r="X5" s="424"/>
      <c r="Y5" s="424"/>
      <c r="Z5" s="424"/>
    </row>
    <row r="6" spans="1:28" s="378" customFormat="1" ht="21" customHeight="1" x14ac:dyDescent="0.25">
      <c r="A6" s="445"/>
      <c r="B6" s="446"/>
      <c r="C6" s="376"/>
      <c r="D6" s="376"/>
      <c r="E6" s="376"/>
      <c r="F6" s="376"/>
      <c r="G6" s="440"/>
      <c r="H6" s="440"/>
      <c r="K6" s="377"/>
      <c r="L6" s="377"/>
      <c r="M6" s="377"/>
      <c r="N6" s="377"/>
      <c r="P6" s="424"/>
      <c r="Q6" s="424"/>
      <c r="R6" s="424"/>
      <c r="S6" s="424"/>
      <c r="T6" s="424"/>
      <c r="U6" s="424"/>
      <c r="V6" s="424"/>
      <c r="W6" s="424"/>
      <c r="X6" s="424"/>
      <c r="Y6" s="424"/>
      <c r="Z6" s="424"/>
    </row>
    <row r="7" spans="1:28" s="449" customFormat="1" ht="26.25" customHeight="1" x14ac:dyDescent="0.25">
      <c r="A7" s="1065" t="s">
        <v>0</v>
      </c>
      <c r="B7" s="1065"/>
      <c r="C7" s="1065"/>
      <c r="D7" s="1065"/>
      <c r="E7" s="1065"/>
      <c r="F7" s="1065"/>
      <c r="G7" s="1065"/>
      <c r="H7" s="1065"/>
      <c r="I7" s="1065"/>
      <c r="J7" s="1065"/>
      <c r="K7" s="1065"/>
      <c r="L7" s="1065"/>
      <c r="M7" s="1065"/>
      <c r="N7" s="1065"/>
      <c r="O7" s="1065"/>
      <c r="P7" s="447"/>
      <c r="Q7" s="448"/>
    </row>
    <row r="8" spans="1:28" s="452" customFormat="1" ht="85.5" customHeight="1" x14ac:dyDescent="0.25">
      <c r="A8" s="1112" t="s">
        <v>505</v>
      </c>
      <c r="B8" s="1112"/>
      <c r="C8" s="1112"/>
      <c r="D8" s="1112"/>
      <c r="E8" s="1112"/>
      <c r="F8" s="1112"/>
      <c r="G8" s="1112"/>
      <c r="H8" s="1112"/>
      <c r="I8" s="1112"/>
      <c r="J8" s="1112"/>
      <c r="K8" s="1112"/>
      <c r="L8" s="1112"/>
      <c r="M8" s="1112"/>
      <c r="N8" s="1112"/>
      <c r="O8" s="1112"/>
      <c r="P8" s="450"/>
      <c r="Q8" s="451"/>
      <c r="R8" s="451"/>
      <c r="S8" s="451"/>
      <c r="T8" s="451"/>
      <c r="U8" s="451"/>
      <c r="V8" s="451"/>
      <c r="W8" s="451"/>
      <c r="X8" s="451"/>
      <c r="Y8" s="451"/>
      <c r="Z8" s="451"/>
    </row>
    <row r="9" spans="1:28" s="452" customFormat="1" ht="57" customHeight="1" x14ac:dyDescent="0.25">
      <c r="A9" s="1112" t="s">
        <v>219</v>
      </c>
      <c r="B9" s="1112"/>
      <c r="C9" s="1112"/>
      <c r="D9" s="1112"/>
      <c r="E9" s="1112"/>
      <c r="F9" s="1112"/>
      <c r="G9" s="1112"/>
      <c r="H9" s="1112"/>
      <c r="I9" s="1112"/>
      <c r="J9" s="1112"/>
      <c r="K9" s="1112"/>
      <c r="L9" s="1112"/>
      <c r="M9" s="1112"/>
      <c r="N9" s="1112"/>
      <c r="O9" s="1112"/>
      <c r="P9" s="451"/>
      <c r="Q9" s="451"/>
      <c r="R9" s="451"/>
      <c r="S9" s="451"/>
      <c r="T9" s="451"/>
      <c r="U9" s="451"/>
      <c r="V9" s="451"/>
      <c r="W9" s="451"/>
      <c r="X9" s="451"/>
      <c r="Y9" s="451"/>
      <c r="Z9" s="451"/>
    </row>
    <row r="10" spans="1:28" s="455" customFormat="1" ht="25.5" x14ac:dyDescent="0.25">
      <c r="A10" s="1113"/>
      <c r="B10" s="1113"/>
      <c r="C10" s="1113"/>
      <c r="D10" s="1113"/>
      <c r="E10" s="1113"/>
      <c r="F10" s="1113"/>
      <c r="G10" s="1113"/>
      <c r="H10" s="1113"/>
      <c r="I10" s="1113"/>
      <c r="J10" s="1113"/>
      <c r="K10" s="1113"/>
      <c r="L10" s="1113"/>
      <c r="M10" s="1113"/>
      <c r="N10" s="1113"/>
      <c r="O10" s="1113"/>
      <c r="P10" s="453"/>
      <c r="Q10" s="454"/>
      <c r="R10" s="454"/>
      <c r="S10" s="454"/>
      <c r="T10" s="454"/>
      <c r="U10" s="454"/>
      <c r="V10" s="454"/>
      <c r="W10" s="454"/>
      <c r="X10" s="454"/>
      <c r="Y10" s="454"/>
      <c r="Z10" s="454"/>
      <c r="AA10" s="454"/>
      <c r="AB10" s="454"/>
    </row>
    <row r="11" spans="1:28" s="377" customFormat="1" ht="27.75" customHeight="1" thickBot="1" x14ac:dyDescent="0.3">
      <c r="A11" s="647"/>
      <c r="B11" s="1114" t="s">
        <v>235</v>
      </c>
      <c r="C11" s="1115"/>
      <c r="D11" s="648"/>
      <c r="E11" s="648"/>
      <c r="F11" s="648"/>
      <c r="G11" s="649"/>
      <c r="H11" s="649"/>
      <c r="I11" s="649"/>
      <c r="J11" s="649"/>
      <c r="K11" s="649"/>
      <c r="L11" s="649"/>
      <c r="M11" s="649"/>
      <c r="N11" s="649"/>
      <c r="O11" s="650" t="s">
        <v>236</v>
      </c>
      <c r="P11" s="422"/>
      <c r="Q11" s="422"/>
      <c r="R11" s="422"/>
      <c r="S11" s="422"/>
      <c r="T11" s="422"/>
      <c r="U11" s="422"/>
      <c r="V11" s="422"/>
      <c r="W11" s="422"/>
      <c r="X11" s="422"/>
      <c r="Y11" s="422"/>
      <c r="Z11" s="422"/>
    </row>
    <row r="12" spans="1:28" s="458" customFormat="1" ht="33" customHeight="1" x14ac:dyDescent="0.4">
      <c r="A12" s="1116" t="s">
        <v>2</v>
      </c>
      <c r="B12" s="1118" t="s">
        <v>237</v>
      </c>
      <c r="C12" s="1120" t="s">
        <v>221</v>
      </c>
      <c r="D12" s="1122" t="s">
        <v>238</v>
      </c>
      <c r="E12" s="1122" t="s">
        <v>239</v>
      </c>
      <c r="F12" s="1122" t="s">
        <v>240</v>
      </c>
      <c r="G12" s="1120" t="s">
        <v>4</v>
      </c>
      <c r="H12" s="1124" t="s">
        <v>241</v>
      </c>
      <c r="I12" s="1126" t="s">
        <v>24</v>
      </c>
      <c r="J12" s="1127"/>
      <c r="K12" s="1128"/>
      <c r="L12" s="1126" t="s">
        <v>25</v>
      </c>
      <c r="M12" s="1127"/>
      <c r="N12" s="1128"/>
      <c r="O12" s="1110" t="s">
        <v>223</v>
      </c>
      <c r="P12" s="456"/>
      <c r="Q12" s="457"/>
      <c r="R12" s="456"/>
      <c r="S12" s="456"/>
      <c r="T12" s="456"/>
      <c r="U12" s="456"/>
      <c r="V12" s="456"/>
      <c r="W12" s="456"/>
      <c r="X12" s="456"/>
      <c r="Y12" s="456"/>
      <c r="Z12" s="456"/>
    </row>
    <row r="13" spans="1:28" s="458" customFormat="1" ht="27.75" customHeight="1" x14ac:dyDescent="0.25">
      <c r="A13" s="1117"/>
      <c r="B13" s="1119"/>
      <c r="C13" s="1121"/>
      <c r="D13" s="1123"/>
      <c r="E13" s="1123"/>
      <c r="F13" s="1123"/>
      <c r="G13" s="1121"/>
      <c r="H13" s="1125"/>
      <c r="I13" s="459" t="s">
        <v>8</v>
      </c>
      <c r="J13" s="391" t="s">
        <v>9</v>
      </c>
      <c r="K13" s="460" t="s">
        <v>10</v>
      </c>
      <c r="L13" s="459" t="s">
        <v>8</v>
      </c>
      <c r="M13" s="391" t="s">
        <v>9</v>
      </c>
      <c r="N13" s="460" t="s">
        <v>10</v>
      </c>
      <c r="O13" s="1111"/>
      <c r="P13" s="456"/>
      <c r="Q13" s="456"/>
      <c r="R13" s="456"/>
      <c r="S13" s="456"/>
      <c r="T13" s="456"/>
      <c r="U13" s="456"/>
      <c r="V13" s="456"/>
      <c r="W13" s="456"/>
      <c r="X13" s="456"/>
      <c r="Y13" s="456"/>
      <c r="Z13" s="456"/>
    </row>
    <row r="14" spans="1:28" s="468" customFormat="1" ht="19.5" customHeight="1" thickBot="1" x14ac:dyDescent="0.3">
      <c r="A14" s="461">
        <v>1</v>
      </c>
      <c r="B14" s="462">
        <v>2</v>
      </c>
      <c r="C14" s="463">
        <v>3</v>
      </c>
      <c r="D14" s="463">
        <v>4</v>
      </c>
      <c r="E14" s="463">
        <v>5</v>
      </c>
      <c r="F14" s="463">
        <v>6</v>
      </c>
      <c r="G14" s="463">
        <v>7</v>
      </c>
      <c r="H14" s="464">
        <v>8</v>
      </c>
      <c r="I14" s="461">
        <v>9</v>
      </c>
      <c r="J14" s="463">
        <v>10</v>
      </c>
      <c r="K14" s="465">
        <v>11</v>
      </c>
      <c r="L14" s="461">
        <v>12</v>
      </c>
      <c r="M14" s="463">
        <v>13</v>
      </c>
      <c r="N14" s="465">
        <v>14</v>
      </c>
      <c r="O14" s="466">
        <v>15</v>
      </c>
      <c r="P14" s="467"/>
      <c r="Q14" s="467"/>
      <c r="R14" s="467"/>
      <c r="S14" s="467"/>
      <c r="T14" s="467"/>
      <c r="U14" s="467"/>
      <c r="V14" s="467"/>
      <c r="W14" s="467"/>
      <c r="X14" s="467"/>
      <c r="Y14" s="467"/>
      <c r="Z14" s="467"/>
    </row>
    <row r="15" spans="1:28" s="327" customFormat="1" ht="43.5" customHeight="1" x14ac:dyDescent="0.25">
      <c r="A15" s="651" t="s">
        <v>44</v>
      </c>
      <c r="B15" s="652"/>
      <c r="C15" s="653" t="s">
        <v>341</v>
      </c>
      <c r="D15" s="653"/>
      <c r="E15" s="653"/>
      <c r="F15" s="653"/>
      <c r="G15" s="654"/>
      <c r="H15" s="655"/>
      <c r="I15" s="656"/>
      <c r="J15" s="657"/>
      <c r="K15" s="658"/>
      <c r="L15" s="656">
        <f>L16+L30+L59</f>
        <v>0</v>
      </c>
      <c r="M15" s="657">
        <f>M16+M30+M59</f>
        <v>0</v>
      </c>
      <c r="N15" s="658">
        <f>L15+M15</f>
        <v>0</v>
      </c>
      <c r="O15" s="659"/>
      <c r="P15" s="329"/>
      <c r="Q15" s="329"/>
      <c r="R15" s="329"/>
      <c r="S15" s="329"/>
      <c r="T15" s="329"/>
      <c r="U15" s="329"/>
      <c r="V15" s="329"/>
      <c r="W15" s="329"/>
      <c r="X15" s="329"/>
      <c r="Y15" s="329"/>
      <c r="Z15" s="329"/>
    </row>
    <row r="16" spans="1:28" s="327" customFormat="1" ht="38.25" customHeight="1" x14ac:dyDescent="0.25">
      <c r="A16" s="469">
        <v>1</v>
      </c>
      <c r="B16" s="470"/>
      <c r="C16" s="471" t="s">
        <v>242</v>
      </c>
      <c r="D16" s="471"/>
      <c r="E16" s="471"/>
      <c r="F16" s="471"/>
      <c r="G16" s="472"/>
      <c r="H16" s="473"/>
      <c r="I16" s="474"/>
      <c r="J16" s="475"/>
      <c r="K16" s="476"/>
      <c r="L16" s="474">
        <f>SUM(L17:L29)</f>
        <v>0</v>
      </c>
      <c r="M16" s="475">
        <f>SUM(M17:M29)</f>
        <v>0</v>
      </c>
      <c r="N16" s="476">
        <f>M16+L16</f>
        <v>0</v>
      </c>
      <c r="O16" s="477"/>
      <c r="P16" s="329"/>
      <c r="Q16" s="329"/>
      <c r="R16" s="329"/>
      <c r="S16" s="329"/>
      <c r="T16" s="329"/>
      <c r="U16" s="329"/>
      <c r="V16" s="329"/>
      <c r="W16" s="329"/>
      <c r="X16" s="329"/>
      <c r="Y16" s="329"/>
      <c r="Z16" s="329"/>
    </row>
    <row r="17" spans="1:26" s="327" customFormat="1" ht="46.5" customHeight="1" outlineLevel="1" x14ac:dyDescent="0.25">
      <c r="A17" s="478" t="s">
        <v>11</v>
      </c>
      <c r="B17" s="292"/>
      <c r="C17" s="294" t="s">
        <v>243</v>
      </c>
      <c r="D17" s="294"/>
      <c r="E17" s="294"/>
      <c r="F17" s="479"/>
      <c r="G17" s="295" t="s">
        <v>13</v>
      </c>
      <c r="H17" s="288">
        <f>676.86+131.9</f>
        <v>808.76</v>
      </c>
      <c r="I17" s="296"/>
      <c r="J17" s="480"/>
      <c r="K17" s="297">
        <f>I17+J17</f>
        <v>0</v>
      </c>
      <c r="L17" s="296"/>
      <c r="M17" s="298">
        <f>H17*J17</f>
        <v>0</v>
      </c>
      <c r="N17" s="297">
        <f>L17+M17</f>
        <v>0</v>
      </c>
      <c r="O17" s="481" t="s">
        <v>244</v>
      </c>
      <c r="P17" s="328"/>
      <c r="Q17" s="329"/>
      <c r="R17" s="329"/>
      <c r="S17" s="329"/>
      <c r="T17" s="329"/>
      <c r="U17" s="329"/>
      <c r="V17" s="329"/>
      <c r="W17" s="329"/>
      <c r="X17" s="329"/>
      <c r="Y17" s="329"/>
      <c r="Z17" s="329"/>
    </row>
    <row r="18" spans="1:26" s="9" customFormat="1" ht="39.950000000000003" customHeight="1" outlineLevel="1" x14ac:dyDescent="0.25">
      <c r="A18" s="374" t="s">
        <v>173</v>
      </c>
      <c r="B18" s="286"/>
      <c r="C18" s="287" t="s">
        <v>119</v>
      </c>
      <c r="D18" s="287"/>
      <c r="E18" s="287"/>
      <c r="F18" s="101"/>
      <c r="G18" s="101" t="s">
        <v>13</v>
      </c>
      <c r="H18" s="288">
        <f>H17</f>
        <v>808.76</v>
      </c>
      <c r="I18" s="79"/>
      <c r="J18" s="480"/>
      <c r="K18" s="289">
        <f t="shared" ref="K18" si="0">I18+J18</f>
        <v>0</v>
      </c>
      <c r="L18" s="79"/>
      <c r="M18" s="290">
        <f t="shared" ref="M18" si="1">H18*J18</f>
        <v>0</v>
      </c>
      <c r="N18" s="289">
        <f t="shared" ref="N18" si="2">L18+M18</f>
        <v>0</v>
      </c>
      <c r="O18" s="291"/>
      <c r="P18" s="1062">
        <f>H19</f>
        <v>675.64</v>
      </c>
    </row>
    <row r="19" spans="1:26" s="482" customFormat="1" ht="42" customHeight="1" outlineLevel="1" x14ac:dyDescent="0.25">
      <c r="A19" s="478" t="s">
        <v>64</v>
      </c>
      <c r="B19" s="292"/>
      <c r="C19" s="293" t="s">
        <v>178</v>
      </c>
      <c r="D19" s="294"/>
      <c r="E19" s="294"/>
      <c r="F19" s="479"/>
      <c r="G19" s="295" t="s">
        <v>13</v>
      </c>
      <c r="H19" s="288">
        <f>H17-H20</f>
        <v>675.64</v>
      </c>
      <c r="I19" s="296"/>
      <c r="J19" s="480"/>
      <c r="K19" s="297">
        <f>I19+J19</f>
        <v>0</v>
      </c>
      <c r="L19" s="296"/>
      <c r="M19" s="298">
        <f>H19*J19</f>
        <v>0</v>
      </c>
      <c r="N19" s="297">
        <f>L19+M19</f>
        <v>0</v>
      </c>
      <c r="O19" s="1103" t="s">
        <v>82</v>
      </c>
      <c r="P19" s="435">
        <f>N19+N21</f>
        <v>0</v>
      </c>
      <c r="Q19" s="436" t="s">
        <v>509</v>
      </c>
      <c r="R19" s="385"/>
      <c r="S19" s="385"/>
      <c r="T19" s="385"/>
      <c r="U19" s="385"/>
      <c r="V19" s="385"/>
      <c r="W19" s="385"/>
      <c r="X19" s="385"/>
      <c r="Y19" s="385"/>
      <c r="Z19" s="385"/>
    </row>
    <row r="20" spans="1:26" s="482" customFormat="1" ht="42" customHeight="1" outlineLevel="1" x14ac:dyDescent="0.25">
      <c r="A20" s="374" t="s">
        <v>245</v>
      </c>
      <c r="B20" s="292"/>
      <c r="C20" s="293" t="s">
        <v>120</v>
      </c>
      <c r="D20" s="294"/>
      <c r="E20" s="294"/>
      <c r="F20" s="479"/>
      <c r="G20" s="295" t="s">
        <v>13</v>
      </c>
      <c r="H20" s="288">
        <f>133.12</f>
        <v>133.12</v>
      </c>
      <c r="I20" s="299"/>
      <c r="J20" s="483"/>
      <c r="K20" s="297">
        <f>I20+J20</f>
        <v>0</v>
      </c>
      <c r="L20" s="296"/>
      <c r="M20" s="298">
        <f>H20*J20</f>
        <v>0</v>
      </c>
      <c r="N20" s="297">
        <f>L20+M20</f>
        <v>0</v>
      </c>
      <c r="O20" s="1130"/>
      <c r="P20" s="436"/>
      <c r="Q20" s="385"/>
      <c r="R20" s="385"/>
      <c r="S20" s="385"/>
      <c r="T20" s="385"/>
      <c r="U20" s="385"/>
      <c r="V20" s="385"/>
      <c r="W20" s="385"/>
      <c r="X20" s="385"/>
      <c r="Y20" s="385"/>
      <c r="Z20" s="385"/>
    </row>
    <row r="21" spans="1:26" s="489" customFormat="1" ht="39.950000000000003" customHeight="1" outlineLevel="1" x14ac:dyDescent="0.25">
      <c r="A21" s="478" t="s">
        <v>246</v>
      </c>
      <c r="B21" s="484"/>
      <c r="C21" s="287" t="s">
        <v>121</v>
      </c>
      <c r="D21" s="485"/>
      <c r="E21" s="485"/>
      <c r="F21" s="486"/>
      <c r="G21" s="101" t="s">
        <v>13</v>
      </c>
      <c r="H21" s="300">
        <f>H19</f>
        <v>675.64</v>
      </c>
      <c r="I21" s="487"/>
      <c r="J21" s="480"/>
      <c r="K21" s="289">
        <f t="shared" ref="K21" si="3">I21+J21</f>
        <v>0</v>
      </c>
      <c r="L21" s="79"/>
      <c r="M21" s="290">
        <f t="shared" ref="M21" si="4">H21*J21</f>
        <v>0</v>
      </c>
      <c r="N21" s="289">
        <f t="shared" ref="N21" si="5">L21+M21</f>
        <v>0</v>
      </c>
      <c r="O21" s="1104"/>
      <c r="P21" s="488"/>
    </row>
    <row r="22" spans="1:26" s="327" customFormat="1" ht="45" customHeight="1" outlineLevel="1" x14ac:dyDescent="0.25">
      <c r="A22" s="374" t="s">
        <v>247</v>
      </c>
      <c r="B22" s="490"/>
      <c r="C22" s="293" t="s">
        <v>248</v>
      </c>
      <c r="D22" s="293"/>
      <c r="E22" s="293"/>
      <c r="F22" s="491"/>
      <c r="G22" s="491" t="s">
        <v>249</v>
      </c>
      <c r="H22" s="288">
        <v>1</v>
      </c>
      <c r="I22" s="492"/>
      <c r="J22" s="480"/>
      <c r="K22" s="297">
        <f>I22+J22</f>
        <v>0</v>
      </c>
      <c r="L22" s="296">
        <f>H22*I22</f>
        <v>0</v>
      </c>
      <c r="M22" s="298">
        <f>H22*J22</f>
        <v>0</v>
      </c>
      <c r="N22" s="297">
        <f>L22+M22</f>
        <v>0</v>
      </c>
      <c r="O22" s="481" t="s">
        <v>250</v>
      </c>
      <c r="P22" s="329"/>
      <c r="Q22" s="329"/>
      <c r="R22" s="329"/>
      <c r="S22" s="329"/>
      <c r="T22" s="329"/>
      <c r="U22" s="329"/>
      <c r="V22" s="329"/>
      <c r="W22" s="329"/>
      <c r="X22" s="329"/>
      <c r="Y22" s="329"/>
      <c r="Z22" s="329"/>
    </row>
    <row r="23" spans="1:26" s="327" customFormat="1" ht="30" customHeight="1" outlineLevel="1" x14ac:dyDescent="0.25">
      <c r="A23" s="478" t="s">
        <v>251</v>
      </c>
      <c r="B23" s="292"/>
      <c r="C23" s="293" t="s">
        <v>252</v>
      </c>
      <c r="D23" s="293"/>
      <c r="E23" s="293"/>
      <c r="F23" s="295"/>
      <c r="G23" s="493" t="s">
        <v>13</v>
      </c>
      <c r="H23" s="288">
        <v>47.78</v>
      </c>
      <c r="I23" s="494">
        <f>(I24*H24)/H23</f>
        <v>0</v>
      </c>
      <c r="J23" s="495"/>
      <c r="K23" s="496">
        <f>I23+J23</f>
        <v>0</v>
      </c>
      <c r="L23" s="497">
        <f>I23*H23</f>
        <v>0</v>
      </c>
      <c r="M23" s="498">
        <f>H23*J23</f>
        <v>0</v>
      </c>
      <c r="N23" s="499">
        <f>L23+M23</f>
        <v>0</v>
      </c>
      <c r="O23" s="500"/>
      <c r="P23" s="329"/>
      <c r="Q23" s="329"/>
      <c r="R23" s="329"/>
      <c r="S23" s="329"/>
      <c r="T23" s="329"/>
      <c r="U23" s="329"/>
      <c r="V23" s="329"/>
      <c r="W23" s="329"/>
      <c r="X23" s="329"/>
      <c r="Y23" s="329"/>
      <c r="Z23" s="329"/>
    </row>
    <row r="24" spans="1:26" s="511" customFormat="1" ht="30" customHeight="1" outlineLevel="1" x14ac:dyDescent="0.25">
      <c r="A24" s="501" t="s">
        <v>253</v>
      </c>
      <c r="B24" s="502">
        <v>4100004410</v>
      </c>
      <c r="C24" s="503" t="s">
        <v>254</v>
      </c>
      <c r="D24" s="503"/>
      <c r="E24" s="503"/>
      <c r="F24" s="504">
        <v>1.1000000000000001</v>
      </c>
      <c r="G24" s="504" t="s">
        <v>13</v>
      </c>
      <c r="H24" s="505">
        <f>H23*F24</f>
        <v>52.56</v>
      </c>
      <c r="I24" s="492"/>
      <c r="J24" s="506"/>
      <c r="K24" s="499"/>
      <c r="L24" s="507"/>
      <c r="M24" s="508"/>
      <c r="N24" s="509"/>
      <c r="O24" s="500"/>
      <c r="P24" s="510"/>
      <c r="Q24" s="510"/>
      <c r="R24" s="510"/>
      <c r="S24" s="510"/>
      <c r="T24" s="510"/>
      <c r="U24" s="510"/>
      <c r="V24" s="510"/>
      <c r="W24" s="510"/>
      <c r="X24" s="510"/>
      <c r="Y24" s="510"/>
      <c r="Z24" s="510"/>
    </row>
    <row r="25" spans="1:26" s="521" customFormat="1" ht="35.1" customHeight="1" outlineLevel="1" x14ac:dyDescent="0.25">
      <c r="A25" s="512" t="s">
        <v>246</v>
      </c>
      <c r="B25" s="513"/>
      <c r="C25" s="94" t="s">
        <v>255</v>
      </c>
      <c r="D25" s="514"/>
      <c r="E25" s="515"/>
      <c r="F25" s="93"/>
      <c r="G25" s="516" t="s">
        <v>13</v>
      </c>
      <c r="H25" s="123">
        <v>17.25</v>
      </c>
      <c r="I25" s="494">
        <f>(I26*H26)/H25</f>
        <v>0</v>
      </c>
      <c r="J25" s="517"/>
      <c r="K25" s="496">
        <v>0</v>
      </c>
      <c r="L25" s="518">
        <v>0</v>
      </c>
      <c r="M25" s="498">
        <v>0</v>
      </c>
      <c r="N25" s="499">
        <v>0</v>
      </c>
      <c r="O25" s="519"/>
      <c r="P25" s="520"/>
      <c r="Q25" s="520"/>
      <c r="R25" s="520"/>
      <c r="S25" s="520"/>
      <c r="T25" s="520"/>
      <c r="U25" s="520"/>
      <c r="V25" s="520"/>
      <c r="W25" s="520"/>
      <c r="X25" s="520"/>
      <c r="Y25" s="520"/>
    </row>
    <row r="26" spans="1:26" s="532" customFormat="1" ht="35.1" customHeight="1" outlineLevel="1" x14ac:dyDescent="0.25">
      <c r="A26" s="522" t="s">
        <v>256</v>
      </c>
      <c r="B26" s="523">
        <v>4100008423</v>
      </c>
      <c r="C26" s="75" t="s">
        <v>257</v>
      </c>
      <c r="D26" s="524"/>
      <c r="E26" s="525"/>
      <c r="F26" s="84">
        <v>1.24</v>
      </c>
      <c r="G26" s="84" t="s">
        <v>13</v>
      </c>
      <c r="H26" s="202">
        <f>H25*F26</f>
        <v>21.39</v>
      </c>
      <c r="I26" s="526"/>
      <c r="J26" s="527"/>
      <c r="K26" s="499"/>
      <c r="L26" s="513"/>
      <c r="M26" s="528"/>
      <c r="N26" s="529"/>
      <c r="O26" s="530"/>
      <c r="P26" s="531"/>
      <c r="Q26" s="531"/>
      <c r="R26" s="531"/>
      <c r="S26" s="531"/>
      <c r="T26" s="531"/>
      <c r="U26" s="531"/>
      <c r="V26" s="531"/>
      <c r="W26" s="531"/>
      <c r="X26" s="531"/>
      <c r="Y26" s="531"/>
    </row>
    <row r="27" spans="1:26" s="327" customFormat="1" ht="30" customHeight="1" outlineLevel="1" x14ac:dyDescent="0.25">
      <c r="A27" s="478" t="s">
        <v>258</v>
      </c>
      <c r="B27" s="292"/>
      <c r="C27" s="293" t="s">
        <v>259</v>
      </c>
      <c r="D27" s="293"/>
      <c r="E27" s="293"/>
      <c r="F27" s="479"/>
      <c r="G27" s="533" t="s">
        <v>13</v>
      </c>
      <c r="H27" s="288">
        <f>119.46+47.87+318.42</f>
        <v>485.75</v>
      </c>
      <c r="I27" s="494">
        <f>(I28*H28)/H27</f>
        <v>0</v>
      </c>
      <c r="J27" s="480"/>
      <c r="K27" s="297">
        <f>I27+J27</f>
        <v>0</v>
      </c>
      <c r="L27" s="296">
        <f>H27*I27</f>
        <v>0</v>
      </c>
      <c r="M27" s="298">
        <f>H27*J27</f>
        <v>0</v>
      </c>
      <c r="N27" s="297">
        <f>L27+M27</f>
        <v>0</v>
      </c>
      <c r="O27" s="519" t="s">
        <v>260</v>
      </c>
      <c r="P27" s="329"/>
      <c r="Q27" s="329"/>
      <c r="R27" s="329"/>
      <c r="S27" s="329"/>
      <c r="T27" s="329"/>
      <c r="U27" s="329"/>
      <c r="V27" s="329"/>
      <c r="W27" s="329"/>
      <c r="X27" s="329"/>
      <c r="Y27" s="329"/>
      <c r="Z27" s="329"/>
    </row>
    <row r="28" spans="1:26" s="511" customFormat="1" ht="30" customHeight="1" outlineLevel="1" x14ac:dyDescent="0.25">
      <c r="A28" s="501" t="s">
        <v>261</v>
      </c>
      <c r="B28" s="502">
        <v>4100004410</v>
      </c>
      <c r="C28" s="503" t="s">
        <v>254</v>
      </c>
      <c r="D28" s="503"/>
      <c r="E28" s="503"/>
      <c r="F28" s="504">
        <v>1.1000000000000001</v>
      </c>
      <c r="G28" s="504" t="s">
        <v>13</v>
      </c>
      <c r="H28" s="505">
        <f>H27*F28</f>
        <v>534.33000000000004</v>
      </c>
      <c r="I28" s="492"/>
      <c r="J28" s="506"/>
      <c r="K28" s="499"/>
      <c r="L28" s="507"/>
      <c r="M28" s="508"/>
      <c r="N28" s="509"/>
      <c r="O28" s="500"/>
      <c r="P28" s="510"/>
      <c r="Q28" s="510"/>
      <c r="R28" s="510"/>
      <c r="S28" s="510"/>
      <c r="T28" s="510"/>
      <c r="U28" s="510"/>
      <c r="V28" s="510"/>
      <c r="W28" s="510"/>
      <c r="X28" s="510"/>
      <c r="Y28" s="510"/>
      <c r="Z28" s="510"/>
    </row>
    <row r="29" spans="1:26" s="327" customFormat="1" ht="31.5" outlineLevel="1" x14ac:dyDescent="0.25">
      <c r="A29" s="478" t="s">
        <v>258</v>
      </c>
      <c r="B29" s="292"/>
      <c r="C29" s="294" t="s">
        <v>262</v>
      </c>
      <c r="D29" s="294"/>
      <c r="E29" s="294"/>
      <c r="F29" s="479"/>
      <c r="G29" s="295" t="s">
        <v>13</v>
      </c>
      <c r="H29" s="288">
        <v>133.12</v>
      </c>
      <c r="I29" s="296"/>
      <c r="J29" s="480"/>
      <c r="K29" s="297">
        <f>I29+J29</f>
        <v>0</v>
      </c>
      <c r="L29" s="296"/>
      <c r="M29" s="298">
        <f>H29*J29</f>
        <v>0</v>
      </c>
      <c r="N29" s="297">
        <f>L29+M29</f>
        <v>0</v>
      </c>
      <c r="O29" s="519" t="s">
        <v>263</v>
      </c>
      <c r="P29" s="329"/>
      <c r="Q29" s="329"/>
      <c r="R29" s="329"/>
      <c r="S29" s="329"/>
      <c r="T29" s="329"/>
      <c r="U29" s="329"/>
      <c r="V29" s="329"/>
      <c r="W29" s="329"/>
      <c r="X29" s="329"/>
      <c r="Y29" s="329"/>
      <c r="Z29" s="329"/>
    </row>
    <row r="30" spans="1:26" s="303" customFormat="1" ht="36.75" customHeight="1" x14ac:dyDescent="0.25">
      <c r="A30" s="469">
        <v>2</v>
      </c>
      <c r="B30" s="470"/>
      <c r="C30" s="471" t="s">
        <v>264</v>
      </c>
      <c r="D30" s="660"/>
      <c r="E30" s="660"/>
      <c r="F30" s="660"/>
      <c r="G30" s="660"/>
      <c r="H30" s="661"/>
      <c r="I30" s="662"/>
      <c r="J30" s="660"/>
      <c r="K30" s="661"/>
      <c r="L30" s="663">
        <f>SUM(L32:L58)</f>
        <v>0</v>
      </c>
      <c r="M30" s="664">
        <f>SUM(M32:M58)</f>
        <v>0</v>
      </c>
      <c r="N30" s="665">
        <f>L30+M30</f>
        <v>0</v>
      </c>
      <c r="O30" s="660"/>
      <c r="P30" s="320"/>
    </row>
    <row r="31" spans="1:26" s="327" customFormat="1" ht="42.75" customHeight="1" outlineLevel="1" x14ac:dyDescent="0.25">
      <c r="A31" s="478" t="s">
        <v>50</v>
      </c>
      <c r="B31" s="534"/>
      <c r="C31" s="287" t="s">
        <v>266</v>
      </c>
      <c r="D31" s="535" t="s">
        <v>267</v>
      </c>
      <c r="E31" s="491" t="s">
        <v>268</v>
      </c>
      <c r="F31" s="293"/>
      <c r="G31" s="491"/>
      <c r="H31" s="288"/>
      <c r="I31" s="296"/>
      <c r="J31" s="298"/>
      <c r="K31" s="297"/>
      <c r="L31" s="296"/>
      <c r="M31" s="298"/>
      <c r="N31" s="297"/>
      <c r="O31" s="536"/>
      <c r="P31" s="329"/>
      <c r="Q31" s="329"/>
      <c r="R31" s="329"/>
      <c r="S31" s="329"/>
      <c r="T31" s="329"/>
      <c r="U31" s="329"/>
      <c r="V31" s="329"/>
      <c r="W31" s="329"/>
      <c r="X31" s="329"/>
      <c r="Y31" s="329"/>
      <c r="Z31" s="329"/>
    </row>
    <row r="32" spans="1:26" s="327" customFormat="1" ht="30" customHeight="1" outlineLevel="1" x14ac:dyDescent="0.25">
      <c r="A32" s="478" t="s">
        <v>265</v>
      </c>
      <c r="B32" s="537"/>
      <c r="C32" s="538" t="s">
        <v>269</v>
      </c>
      <c r="D32" s="535" t="s">
        <v>267</v>
      </c>
      <c r="E32" s="491" t="s">
        <v>268</v>
      </c>
      <c r="F32" s="293"/>
      <c r="G32" s="491" t="s">
        <v>170</v>
      </c>
      <c r="H32" s="288">
        <v>15</v>
      </c>
      <c r="I32" s="492"/>
      <c r="J32" s="480"/>
      <c r="K32" s="297">
        <f t="shared" ref="K32:K38" si="6">I32+J32</f>
        <v>0</v>
      </c>
      <c r="L32" s="296">
        <f t="shared" ref="L32:L38" si="7">H32*I32</f>
        <v>0</v>
      </c>
      <c r="M32" s="298">
        <f t="shared" ref="M32:M38" si="8">H32*J32</f>
        <v>0</v>
      </c>
      <c r="N32" s="297">
        <f t="shared" ref="N32:N38" si="9">L32+M32</f>
        <v>0</v>
      </c>
      <c r="O32" s="481"/>
      <c r="P32" s="329"/>
      <c r="Q32" s="329"/>
      <c r="R32" s="329"/>
      <c r="S32" s="329"/>
      <c r="T32" s="329"/>
      <c r="U32" s="329"/>
      <c r="V32" s="329"/>
      <c r="W32" s="329"/>
      <c r="X32" s="329"/>
      <c r="Y32" s="329"/>
      <c r="Z32" s="329"/>
    </row>
    <row r="33" spans="1:26" s="327" customFormat="1" ht="30" customHeight="1" outlineLevel="1" x14ac:dyDescent="0.25">
      <c r="A33" s="478" t="s">
        <v>276</v>
      </c>
      <c r="B33" s="537"/>
      <c r="C33" s="538" t="s">
        <v>270</v>
      </c>
      <c r="D33" s="535" t="s">
        <v>267</v>
      </c>
      <c r="E33" s="491" t="s">
        <v>268</v>
      </c>
      <c r="F33" s="293"/>
      <c r="G33" s="491" t="s">
        <v>170</v>
      </c>
      <c r="H33" s="288">
        <v>3</v>
      </c>
      <c r="I33" s="492"/>
      <c r="J33" s="480"/>
      <c r="K33" s="297">
        <f t="shared" si="6"/>
        <v>0</v>
      </c>
      <c r="L33" s="296">
        <f t="shared" si="7"/>
        <v>0</v>
      </c>
      <c r="M33" s="298">
        <f t="shared" si="8"/>
        <v>0</v>
      </c>
      <c r="N33" s="297">
        <f t="shared" si="9"/>
        <v>0</v>
      </c>
      <c r="O33" s="481"/>
      <c r="P33" s="329"/>
      <c r="Q33" s="329"/>
      <c r="R33" s="329"/>
      <c r="S33" s="329"/>
      <c r="T33" s="329"/>
      <c r="U33" s="329"/>
      <c r="V33" s="329"/>
      <c r="W33" s="329"/>
      <c r="X33" s="329"/>
      <c r="Y33" s="329"/>
      <c r="Z33" s="329"/>
    </row>
    <row r="34" spans="1:26" s="327" customFormat="1" ht="30" customHeight="1" outlineLevel="1" x14ac:dyDescent="0.25">
      <c r="A34" s="478" t="s">
        <v>283</v>
      </c>
      <c r="B34" s="537"/>
      <c r="C34" s="538" t="s">
        <v>271</v>
      </c>
      <c r="D34" s="535" t="s">
        <v>267</v>
      </c>
      <c r="E34" s="491" t="s">
        <v>268</v>
      </c>
      <c r="F34" s="293"/>
      <c r="G34" s="491" t="s">
        <v>170</v>
      </c>
      <c r="H34" s="288">
        <v>2</v>
      </c>
      <c r="I34" s="492"/>
      <c r="J34" s="480"/>
      <c r="K34" s="297">
        <f t="shared" si="6"/>
        <v>0</v>
      </c>
      <c r="L34" s="296">
        <f t="shared" si="7"/>
        <v>0</v>
      </c>
      <c r="M34" s="298">
        <f t="shared" si="8"/>
        <v>0</v>
      </c>
      <c r="N34" s="297">
        <f t="shared" si="9"/>
        <v>0</v>
      </c>
      <c r="O34" s="481"/>
      <c r="P34" s="329"/>
      <c r="Q34" s="329"/>
      <c r="R34" s="329"/>
      <c r="S34" s="329"/>
      <c r="T34" s="329"/>
      <c r="U34" s="329"/>
      <c r="V34" s="329"/>
      <c r="W34" s="329"/>
      <c r="X34" s="329"/>
      <c r="Y34" s="329"/>
      <c r="Z34" s="329"/>
    </row>
    <row r="35" spans="1:26" s="327" customFormat="1" ht="30" customHeight="1" outlineLevel="1" x14ac:dyDescent="0.25">
      <c r="A35" s="478" t="s">
        <v>286</v>
      </c>
      <c r="B35" s="537"/>
      <c r="C35" s="538" t="s">
        <v>272</v>
      </c>
      <c r="D35" s="535" t="s">
        <v>267</v>
      </c>
      <c r="E35" s="491" t="s">
        <v>268</v>
      </c>
      <c r="F35" s="293"/>
      <c r="G35" s="491" t="s">
        <v>170</v>
      </c>
      <c r="H35" s="288">
        <v>43</v>
      </c>
      <c r="I35" s="492"/>
      <c r="J35" s="480"/>
      <c r="K35" s="297">
        <f t="shared" si="6"/>
        <v>0</v>
      </c>
      <c r="L35" s="296">
        <f t="shared" si="7"/>
        <v>0</v>
      </c>
      <c r="M35" s="298">
        <f t="shared" si="8"/>
        <v>0</v>
      </c>
      <c r="N35" s="297">
        <f t="shared" si="9"/>
        <v>0</v>
      </c>
      <c r="O35" s="481"/>
      <c r="P35" s="329"/>
      <c r="Q35" s="329"/>
      <c r="R35" s="329"/>
      <c r="S35" s="329"/>
      <c r="T35" s="329"/>
      <c r="U35" s="329"/>
      <c r="V35" s="329"/>
      <c r="W35" s="329"/>
      <c r="X35" s="329"/>
      <c r="Y35" s="329"/>
      <c r="Z35" s="329"/>
    </row>
    <row r="36" spans="1:26" s="327" customFormat="1" ht="30" customHeight="1" outlineLevel="1" x14ac:dyDescent="0.25">
      <c r="A36" s="478" t="s">
        <v>291</v>
      </c>
      <c r="B36" s="537"/>
      <c r="C36" s="538" t="s">
        <v>273</v>
      </c>
      <c r="D36" s="535" t="s">
        <v>267</v>
      </c>
      <c r="E36" s="491" t="s">
        <v>268</v>
      </c>
      <c r="F36" s="293"/>
      <c r="G36" s="491" t="s">
        <v>170</v>
      </c>
      <c r="H36" s="288">
        <v>15</v>
      </c>
      <c r="I36" s="492"/>
      <c r="J36" s="480"/>
      <c r="K36" s="297">
        <f t="shared" si="6"/>
        <v>0</v>
      </c>
      <c r="L36" s="296">
        <f t="shared" si="7"/>
        <v>0</v>
      </c>
      <c r="M36" s="298">
        <f t="shared" si="8"/>
        <v>0</v>
      </c>
      <c r="N36" s="297">
        <f t="shared" si="9"/>
        <v>0</v>
      </c>
      <c r="O36" s="481"/>
      <c r="P36" s="329"/>
      <c r="Q36" s="329"/>
      <c r="R36" s="329"/>
      <c r="S36" s="329"/>
      <c r="T36" s="329"/>
      <c r="U36" s="329"/>
      <c r="V36" s="329"/>
      <c r="W36" s="329"/>
      <c r="X36" s="329"/>
      <c r="Y36" s="329"/>
      <c r="Z36" s="329"/>
    </row>
    <row r="37" spans="1:26" s="327" customFormat="1" ht="30" customHeight="1" outlineLevel="1" x14ac:dyDescent="0.25">
      <c r="A37" s="478" t="s">
        <v>293</v>
      </c>
      <c r="B37" s="537"/>
      <c r="C37" s="538" t="s">
        <v>274</v>
      </c>
      <c r="D37" s="491" t="s">
        <v>275</v>
      </c>
      <c r="E37" s="491" t="s">
        <v>268</v>
      </c>
      <c r="F37" s="293"/>
      <c r="G37" s="491" t="s">
        <v>170</v>
      </c>
      <c r="H37" s="288">
        <v>16</v>
      </c>
      <c r="I37" s="492"/>
      <c r="J37" s="480"/>
      <c r="K37" s="297">
        <f t="shared" si="6"/>
        <v>0</v>
      </c>
      <c r="L37" s="296">
        <f t="shared" si="7"/>
        <v>0</v>
      </c>
      <c r="M37" s="298">
        <f t="shared" si="8"/>
        <v>0</v>
      </c>
      <c r="N37" s="297">
        <f t="shared" si="9"/>
        <v>0</v>
      </c>
      <c r="O37" s="481"/>
      <c r="P37" s="329"/>
      <c r="Q37" s="329"/>
      <c r="R37" s="329"/>
      <c r="S37" s="329"/>
      <c r="T37" s="329"/>
      <c r="U37" s="329"/>
      <c r="V37" s="329"/>
      <c r="W37" s="329"/>
      <c r="X37" s="329"/>
      <c r="Y37" s="329"/>
      <c r="Z37" s="329"/>
    </row>
    <row r="38" spans="1:26" s="327" customFormat="1" ht="29.25" customHeight="1" outlineLevel="1" x14ac:dyDescent="0.25">
      <c r="A38" s="478" t="s">
        <v>296</v>
      </c>
      <c r="B38" s="537"/>
      <c r="C38" s="293" t="s">
        <v>277</v>
      </c>
      <c r="D38" s="491" t="s">
        <v>278</v>
      </c>
      <c r="E38" s="295"/>
      <c r="F38" s="539"/>
      <c r="G38" s="491" t="s">
        <v>170</v>
      </c>
      <c r="H38" s="288">
        <v>15</v>
      </c>
      <c r="I38" s="492"/>
      <c r="J38" s="480"/>
      <c r="K38" s="297">
        <f t="shared" si="6"/>
        <v>0</v>
      </c>
      <c r="L38" s="296">
        <f t="shared" si="7"/>
        <v>0</v>
      </c>
      <c r="M38" s="298">
        <f t="shared" si="8"/>
        <v>0</v>
      </c>
      <c r="N38" s="297">
        <f t="shared" si="9"/>
        <v>0</v>
      </c>
      <c r="O38" s="540"/>
      <c r="P38" s="329"/>
      <c r="Q38" s="329"/>
      <c r="R38" s="329"/>
      <c r="S38" s="329"/>
      <c r="T38" s="329"/>
      <c r="U38" s="329"/>
      <c r="V38" s="329"/>
      <c r="W38" s="329"/>
      <c r="X38" s="329"/>
      <c r="Y38" s="329"/>
      <c r="Z38" s="329"/>
    </row>
    <row r="39" spans="1:26" s="327" customFormat="1" ht="42.75" customHeight="1" outlineLevel="1" x14ac:dyDescent="0.25">
      <c r="A39" s="478" t="s">
        <v>54</v>
      </c>
      <c r="B39" s="534"/>
      <c r="C39" s="287" t="s">
        <v>279</v>
      </c>
      <c r="D39" s="535" t="s">
        <v>267</v>
      </c>
      <c r="E39" s="491" t="s">
        <v>268</v>
      </c>
      <c r="F39" s="293"/>
      <c r="G39" s="491"/>
      <c r="H39" s="288"/>
      <c r="I39" s="296"/>
      <c r="J39" s="298"/>
      <c r="K39" s="297"/>
      <c r="L39" s="296"/>
      <c r="M39" s="298"/>
      <c r="N39" s="297"/>
      <c r="O39" s="536"/>
      <c r="P39" s="329"/>
      <c r="Q39" s="329"/>
      <c r="R39" s="329"/>
      <c r="S39" s="329"/>
      <c r="T39" s="329"/>
      <c r="U39" s="329"/>
      <c r="V39" s="329"/>
      <c r="W39" s="329"/>
      <c r="X39" s="329"/>
      <c r="Y39" s="329"/>
      <c r="Z39" s="329"/>
    </row>
    <row r="40" spans="1:26" s="327" customFormat="1" ht="30" customHeight="1" outlineLevel="1" x14ac:dyDescent="0.25">
      <c r="A40" s="478" t="s">
        <v>325</v>
      </c>
      <c r="B40" s="537"/>
      <c r="C40" s="538" t="s">
        <v>280</v>
      </c>
      <c r="D40" s="535" t="s">
        <v>267</v>
      </c>
      <c r="E40" s="491" t="s">
        <v>268</v>
      </c>
      <c r="F40" s="293"/>
      <c r="G40" s="491" t="s">
        <v>170</v>
      </c>
      <c r="H40" s="288">
        <v>1</v>
      </c>
      <c r="I40" s="492"/>
      <c r="J40" s="480"/>
      <c r="K40" s="297">
        <f>I40+J40</f>
        <v>0</v>
      </c>
      <c r="L40" s="296">
        <f>H40*I40</f>
        <v>0</v>
      </c>
      <c r="M40" s="298">
        <f>H40*J40</f>
        <v>0</v>
      </c>
      <c r="N40" s="297">
        <f t="shared" ref="N40:N61" si="10">L40+M40</f>
        <v>0</v>
      </c>
      <c r="O40" s="481"/>
      <c r="P40" s="329"/>
      <c r="Q40" s="329"/>
      <c r="R40" s="329"/>
      <c r="S40" s="329"/>
      <c r="T40" s="329"/>
      <c r="U40" s="329"/>
      <c r="V40" s="329"/>
      <c r="W40" s="329"/>
      <c r="X40" s="329"/>
      <c r="Y40" s="329"/>
      <c r="Z40" s="329"/>
    </row>
    <row r="41" spans="1:26" s="327" customFormat="1" ht="30" customHeight="1" outlineLevel="1" x14ac:dyDescent="0.25">
      <c r="A41" s="478" t="s">
        <v>327</v>
      </c>
      <c r="B41" s="537"/>
      <c r="C41" s="538" t="s">
        <v>281</v>
      </c>
      <c r="D41" s="535" t="s">
        <v>267</v>
      </c>
      <c r="E41" s="491" t="s">
        <v>268</v>
      </c>
      <c r="F41" s="293"/>
      <c r="G41" s="491" t="s">
        <v>170</v>
      </c>
      <c r="H41" s="288">
        <v>5</v>
      </c>
      <c r="I41" s="492"/>
      <c r="J41" s="480"/>
      <c r="K41" s="297">
        <f t="shared" ref="K41:K57" si="11">I41+J41</f>
        <v>0</v>
      </c>
      <c r="L41" s="296">
        <f t="shared" ref="L41:L57" si="12">H41*I41</f>
        <v>0</v>
      </c>
      <c r="M41" s="298">
        <f t="shared" ref="M41:M58" si="13">H41*J41</f>
        <v>0</v>
      </c>
      <c r="N41" s="297">
        <f t="shared" si="10"/>
        <v>0</v>
      </c>
      <c r="O41" s="481"/>
      <c r="P41" s="329"/>
      <c r="Q41" s="329"/>
      <c r="R41" s="329"/>
      <c r="S41" s="329"/>
      <c r="T41" s="329"/>
      <c r="U41" s="329"/>
      <c r="V41" s="329"/>
      <c r="W41" s="329"/>
      <c r="X41" s="329"/>
      <c r="Y41" s="329"/>
      <c r="Z41" s="329"/>
    </row>
    <row r="42" spans="1:26" s="327" customFormat="1" ht="30" customHeight="1" outlineLevel="1" x14ac:dyDescent="0.25">
      <c r="A42" s="478" t="s">
        <v>326</v>
      </c>
      <c r="B42" s="537"/>
      <c r="C42" s="538" t="s">
        <v>282</v>
      </c>
      <c r="D42" s="535" t="s">
        <v>267</v>
      </c>
      <c r="E42" s="491" t="s">
        <v>268</v>
      </c>
      <c r="F42" s="293"/>
      <c r="G42" s="491" t="s">
        <v>170</v>
      </c>
      <c r="H42" s="288">
        <v>1</v>
      </c>
      <c r="I42" s="492"/>
      <c r="J42" s="480"/>
      <c r="K42" s="297">
        <f t="shared" si="11"/>
        <v>0</v>
      </c>
      <c r="L42" s="296">
        <f t="shared" si="12"/>
        <v>0</v>
      </c>
      <c r="M42" s="298">
        <f t="shared" si="13"/>
        <v>0</v>
      </c>
      <c r="N42" s="297">
        <f t="shared" si="10"/>
        <v>0</v>
      </c>
      <c r="O42" s="481"/>
      <c r="P42" s="329"/>
      <c r="Q42" s="329"/>
      <c r="R42" s="329"/>
      <c r="S42" s="329"/>
      <c r="T42" s="329"/>
      <c r="U42" s="329"/>
      <c r="V42" s="329"/>
      <c r="W42" s="329"/>
      <c r="X42" s="329"/>
      <c r="Y42" s="329"/>
      <c r="Z42" s="329"/>
    </row>
    <row r="43" spans="1:26" s="327" customFormat="1" ht="30" customHeight="1" outlineLevel="1" x14ac:dyDescent="0.25">
      <c r="A43" s="478" t="s">
        <v>328</v>
      </c>
      <c r="B43" s="537"/>
      <c r="C43" s="538" t="s">
        <v>274</v>
      </c>
      <c r="D43" s="491" t="s">
        <v>275</v>
      </c>
      <c r="E43" s="491" t="s">
        <v>268</v>
      </c>
      <c r="F43" s="293"/>
      <c r="G43" s="491" t="s">
        <v>170</v>
      </c>
      <c r="H43" s="288">
        <v>1</v>
      </c>
      <c r="I43" s="492"/>
      <c r="J43" s="480"/>
      <c r="K43" s="297">
        <f t="shared" si="11"/>
        <v>0</v>
      </c>
      <c r="L43" s="296">
        <f t="shared" si="12"/>
        <v>0</v>
      </c>
      <c r="M43" s="298">
        <f t="shared" si="13"/>
        <v>0</v>
      </c>
      <c r="N43" s="297">
        <f t="shared" si="10"/>
        <v>0</v>
      </c>
      <c r="O43" s="481"/>
      <c r="P43" s="329"/>
      <c r="Q43" s="329"/>
      <c r="R43" s="329"/>
      <c r="S43" s="329"/>
      <c r="T43" s="329"/>
      <c r="U43" s="329"/>
      <c r="V43" s="329"/>
      <c r="W43" s="329"/>
      <c r="X43" s="329"/>
      <c r="Y43" s="329"/>
      <c r="Z43" s="329"/>
    </row>
    <row r="44" spans="1:26" s="327" customFormat="1" ht="29.25" customHeight="1" outlineLevel="1" x14ac:dyDescent="0.25">
      <c r="A44" s="478" t="s">
        <v>329</v>
      </c>
      <c r="B44" s="537"/>
      <c r="C44" s="293" t="s">
        <v>284</v>
      </c>
      <c r="D44" s="491" t="s">
        <v>285</v>
      </c>
      <c r="E44" s="295"/>
      <c r="F44" s="539"/>
      <c r="G44" s="491" t="s">
        <v>170</v>
      </c>
      <c r="H44" s="288">
        <v>1</v>
      </c>
      <c r="I44" s="492"/>
      <c r="J44" s="480"/>
      <c r="K44" s="297">
        <f t="shared" si="11"/>
        <v>0</v>
      </c>
      <c r="L44" s="296">
        <f t="shared" si="12"/>
        <v>0</v>
      </c>
      <c r="M44" s="298">
        <f t="shared" si="13"/>
        <v>0</v>
      </c>
      <c r="N44" s="297">
        <f t="shared" si="10"/>
        <v>0</v>
      </c>
      <c r="O44" s="540"/>
      <c r="P44" s="329"/>
      <c r="Q44" s="329"/>
      <c r="R44" s="329"/>
      <c r="S44" s="329"/>
      <c r="T44" s="329"/>
      <c r="U44" s="329"/>
      <c r="V44" s="329"/>
      <c r="W44" s="329"/>
      <c r="X44" s="329"/>
      <c r="Y44" s="329"/>
      <c r="Z44" s="329"/>
    </row>
    <row r="45" spans="1:26" s="543" customFormat="1" ht="30" customHeight="1" outlineLevel="1" x14ac:dyDescent="0.25">
      <c r="A45" s="478" t="s">
        <v>55</v>
      </c>
      <c r="B45" s="537"/>
      <c r="C45" s="293" t="s">
        <v>287</v>
      </c>
      <c r="D45" s="491" t="s">
        <v>288</v>
      </c>
      <c r="E45" s="491" t="s">
        <v>289</v>
      </c>
      <c r="F45" s="293"/>
      <c r="G45" s="491" t="s">
        <v>290</v>
      </c>
      <c r="H45" s="288">
        <v>170.66</v>
      </c>
      <c r="I45" s="492"/>
      <c r="J45" s="480"/>
      <c r="K45" s="297">
        <f t="shared" si="11"/>
        <v>0</v>
      </c>
      <c r="L45" s="296">
        <f t="shared" si="12"/>
        <v>0</v>
      </c>
      <c r="M45" s="298">
        <f t="shared" si="13"/>
        <v>0</v>
      </c>
      <c r="N45" s="297">
        <f t="shared" si="10"/>
        <v>0</v>
      </c>
      <c r="O45" s="541"/>
      <c r="P45" s="542"/>
      <c r="Q45" s="542"/>
      <c r="R45" s="542"/>
      <c r="S45" s="542"/>
      <c r="T45" s="542"/>
      <c r="U45" s="542"/>
      <c r="V45" s="542"/>
      <c r="W45" s="542"/>
      <c r="X45" s="542"/>
      <c r="Y45" s="542"/>
      <c r="Z45" s="542"/>
    </row>
    <row r="46" spans="1:26" s="543" customFormat="1" ht="25.5" customHeight="1" outlineLevel="1" x14ac:dyDescent="0.25">
      <c r="A46" s="478" t="s">
        <v>56</v>
      </c>
      <c r="B46" s="537"/>
      <c r="C46" s="293" t="s">
        <v>292</v>
      </c>
      <c r="D46" s="491"/>
      <c r="E46" s="491" t="s">
        <v>289</v>
      </c>
      <c r="F46" s="293"/>
      <c r="G46" s="491" t="s">
        <v>290</v>
      </c>
      <c r="H46" s="288">
        <v>29.37</v>
      </c>
      <c r="I46" s="492"/>
      <c r="J46" s="480"/>
      <c r="K46" s="297">
        <f t="shared" si="11"/>
        <v>0</v>
      </c>
      <c r="L46" s="296">
        <f t="shared" si="12"/>
        <v>0</v>
      </c>
      <c r="M46" s="298">
        <f t="shared" si="13"/>
        <v>0</v>
      </c>
      <c r="N46" s="297">
        <f t="shared" si="10"/>
        <v>0</v>
      </c>
      <c r="O46" s="541"/>
      <c r="P46" s="542"/>
      <c r="Q46" s="542"/>
      <c r="R46" s="542"/>
      <c r="S46" s="542"/>
      <c r="T46" s="542"/>
      <c r="U46" s="542"/>
      <c r="V46" s="542"/>
      <c r="W46" s="542"/>
      <c r="X46" s="542"/>
      <c r="Y46" s="542"/>
      <c r="Z46" s="542"/>
    </row>
    <row r="47" spans="1:26" s="543" customFormat="1" ht="36" customHeight="1" outlineLevel="1" x14ac:dyDescent="0.25">
      <c r="A47" s="478" t="s">
        <v>58</v>
      </c>
      <c r="B47" s="537"/>
      <c r="C47" s="293" t="s">
        <v>294</v>
      </c>
      <c r="D47" s="491"/>
      <c r="E47" s="491" t="s">
        <v>289</v>
      </c>
      <c r="F47" s="293"/>
      <c r="G47" s="491" t="s">
        <v>295</v>
      </c>
      <c r="H47" s="288">
        <v>15</v>
      </c>
      <c r="I47" s="492"/>
      <c r="J47" s="480"/>
      <c r="K47" s="297">
        <f t="shared" si="11"/>
        <v>0</v>
      </c>
      <c r="L47" s="296">
        <f t="shared" si="12"/>
        <v>0</v>
      </c>
      <c r="M47" s="298">
        <f t="shared" si="13"/>
        <v>0</v>
      </c>
      <c r="N47" s="297">
        <f t="shared" si="10"/>
        <v>0</v>
      </c>
      <c r="O47" s="541"/>
      <c r="P47" s="542"/>
      <c r="Q47" s="542"/>
      <c r="R47" s="542"/>
      <c r="S47" s="542"/>
      <c r="T47" s="542"/>
      <c r="U47" s="542"/>
      <c r="V47" s="542"/>
      <c r="W47" s="542"/>
      <c r="X47" s="542"/>
      <c r="Y47" s="542"/>
      <c r="Z47" s="542"/>
    </row>
    <row r="48" spans="1:26" s="543" customFormat="1" ht="30" customHeight="1" outlineLevel="1" x14ac:dyDescent="0.25">
      <c r="A48" s="478" t="s">
        <v>330</v>
      </c>
      <c r="B48" s="537"/>
      <c r="C48" s="293" t="s">
        <v>297</v>
      </c>
      <c r="D48" s="491"/>
      <c r="E48" s="491" t="s">
        <v>289</v>
      </c>
      <c r="F48" s="293"/>
      <c r="G48" s="491" t="s">
        <v>170</v>
      </c>
      <c r="H48" s="288">
        <v>15</v>
      </c>
      <c r="I48" s="492"/>
      <c r="J48" s="480"/>
      <c r="K48" s="297">
        <f t="shared" si="11"/>
        <v>0</v>
      </c>
      <c r="L48" s="296">
        <f t="shared" si="12"/>
        <v>0</v>
      </c>
      <c r="M48" s="298">
        <f t="shared" si="13"/>
        <v>0</v>
      </c>
      <c r="N48" s="297">
        <f t="shared" si="10"/>
        <v>0</v>
      </c>
      <c r="O48" s="541"/>
      <c r="P48" s="542"/>
      <c r="Q48" s="542"/>
      <c r="R48" s="542"/>
      <c r="S48" s="542"/>
      <c r="T48" s="542"/>
      <c r="U48" s="542"/>
      <c r="V48" s="542"/>
      <c r="W48" s="542"/>
      <c r="X48" s="542"/>
      <c r="Y48" s="542"/>
      <c r="Z48" s="542"/>
    </row>
    <row r="49" spans="1:26" s="543" customFormat="1" ht="30" customHeight="1" outlineLevel="1" x14ac:dyDescent="0.25">
      <c r="A49" s="478" t="s">
        <v>331</v>
      </c>
      <c r="B49" s="537"/>
      <c r="C49" s="293" t="s">
        <v>298</v>
      </c>
      <c r="D49" s="491"/>
      <c r="E49" s="491" t="s">
        <v>289</v>
      </c>
      <c r="F49" s="293"/>
      <c r="G49" s="491" t="s">
        <v>170</v>
      </c>
      <c r="H49" s="288">
        <v>15</v>
      </c>
      <c r="I49" s="492"/>
      <c r="J49" s="480"/>
      <c r="K49" s="297">
        <f t="shared" si="11"/>
        <v>0</v>
      </c>
      <c r="L49" s="296">
        <f t="shared" si="12"/>
        <v>0</v>
      </c>
      <c r="M49" s="298">
        <f t="shared" si="13"/>
        <v>0</v>
      </c>
      <c r="N49" s="297">
        <f t="shared" si="10"/>
        <v>0</v>
      </c>
      <c r="O49" s="541"/>
      <c r="P49" s="542"/>
      <c r="Q49" s="542"/>
      <c r="R49" s="542"/>
      <c r="S49" s="542"/>
      <c r="T49" s="542"/>
      <c r="U49" s="542"/>
      <c r="V49" s="542"/>
      <c r="W49" s="542"/>
      <c r="X49" s="542"/>
      <c r="Y49" s="542"/>
      <c r="Z49" s="542"/>
    </row>
    <row r="50" spans="1:26" s="543" customFormat="1" ht="36.75" customHeight="1" outlineLevel="1" x14ac:dyDescent="0.25">
      <c r="A50" s="478" t="s">
        <v>332</v>
      </c>
      <c r="B50" s="537"/>
      <c r="C50" s="293" t="s">
        <v>299</v>
      </c>
      <c r="D50" s="491"/>
      <c r="E50" s="491"/>
      <c r="F50" s="293"/>
      <c r="G50" s="491" t="s">
        <v>170</v>
      </c>
      <c r="H50" s="288">
        <v>30</v>
      </c>
      <c r="I50" s="492"/>
      <c r="J50" s="480"/>
      <c r="K50" s="297">
        <f t="shared" si="11"/>
        <v>0</v>
      </c>
      <c r="L50" s="296">
        <f t="shared" si="12"/>
        <v>0</v>
      </c>
      <c r="M50" s="298">
        <f t="shared" si="13"/>
        <v>0</v>
      </c>
      <c r="N50" s="297">
        <f t="shared" si="10"/>
        <v>0</v>
      </c>
      <c r="O50" s="541"/>
      <c r="P50" s="542"/>
      <c r="Q50" s="542"/>
      <c r="R50" s="542"/>
      <c r="S50" s="542"/>
      <c r="T50" s="542"/>
      <c r="U50" s="542"/>
      <c r="V50" s="542"/>
      <c r="W50" s="542"/>
      <c r="X50" s="542"/>
      <c r="Y50" s="542"/>
      <c r="Z50" s="542"/>
    </row>
    <row r="51" spans="1:26" s="543" customFormat="1" ht="30" customHeight="1" outlineLevel="1" x14ac:dyDescent="0.25">
      <c r="A51" s="478" t="s">
        <v>333</v>
      </c>
      <c r="B51" s="537"/>
      <c r="C51" s="293" t="s">
        <v>300</v>
      </c>
      <c r="D51" s="491"/>
      <c r="E51" s="491" t="s">
        <v>289</v>
      </c>
      <c r="F51" s="293"/>
      <c r="G51" s="491" t="s">
        <v>170</v>
      </c>
      <c r="H51" s="288">
        <v>45</v>
      </c>
      <c r="I51" s="492"/>
      <c r="J51" s="480"/>
      <c r="K51" s="297">
        <f t="shared" si="11"/>
        <v>0</v>
      </c>
      <c r="L51" s="296">
        <f t="shared" si="12"/>
        <v>0</v>
      </c>
      <c r="M51" s="298">
        <f t="shared" si="13"/>
        <v>0</v>
      </c>
      <c r="N51" s="297">
        <f t="shared" si="10"/>
        <v>0</v>
      </c>
      <c r="O51" s="541"/>
      <c r="P51" s="542"/>
      <c r="Q51" s="542"/>
      <c r="R51" s="542"/>
      <c r="S51" s="542"/>
      <c r="T51" s="542"/>
      <c r="U51" s="542"/>
      <c r="V51" s="542"/>
      <c r="W51" s="542"/>
      <c r="X51" s="542"/>
      <c r="Y51" s="542"/>
      <c r="Z51" s="542"/>
    </row>
    <row r="52" spans="1:26" s="543" customFormat="1" ht="30" customHeight="1" outlineLevel="1" x14ac:dyDescent="0.25">
      <c r="A52" s="478" t="s">
        <v>334</v>
      </c>
      <c r="B52" s="537"/>
      <c r="C52" s="293" t="s">
        <v>301</v>
      </c>
      <c r="D52" s="491"/>
      <c r="E52" s="491"/>
      <c r="F52" s="293"/>
      <c r="G52" s="491" t="s">
        <v>170</v>
      </c>
      <c r="H52" s="288">
        <v>21</v>
      </c>
      <c r="I52" s="492"/>
      <c r="J52" s="480"/>
      <c r="K52" s="297">
        <f t="shared" si="11"/>
        <v>0</v>
      </c>
      <c r="L52" s="296">
        <f t="shared" si="12"/>
        <v>0</v>
      </c>
      <c r="M52" s="298">
        <f t="shared" si="13"/>
        <v>0</v>
      </c>
      <c r="N52" s="297">
        <f t="shared" si="10"/>
        <v>0</v>
      </c>
      <c r="O52" s="541"/>
      <c r="P52" s="542"/>
      <c r="Q52" s="542"/>
      <c r="R52" s="542"/>
      <c r="S52" s="542"/>
      <c r="T52" s="542"/>
      <c r="U52" s="542"/>
      <c r="V52" s="542"/>
      <c r="W52" s="542"/>
      <c r="X52" s="542"/>
      <c r="Y52" s="542"/>
      <c r="Z52" s="542"/>
    </row>
    <row r="53" spans="1:26" s="543" customFormat="1" ht="30" customHeight="1" outlineLevel="1" x14ac:dyDescent="0.25">
      <c r="A53" s="478" t="s">
        <v>335</v>
      </c>
      <c r="B53" s="537"/>
      <c r="C53" s="293" t="s">
        <v>302</v>
      </c>
      <c r="D53" s="491"/>
      <c r="E53" s="491"/>
      <c r="F53" s="293"/>
      <c r="G53" s="491" t="s">
        <v>170</v>
      </c>
      <c r="H53" s="288">
        <v>42</v>
      </c>
      <c r="I53" s="492"/>
      <c r="J53" s="480"/>
      <c r="K53" s="297">
        <f t="shared" si="11"/>
        <v>0</v>
      </c>
      <c r="L53" s="296">
        <f t="shared" si="12"/>
        <v>0</v>
      </c>
      <c r="M53" s="298">
        <f t="shared" si="13"/>
        <v>0</v>
      </c>
      <c r="N53" s="297">
        <f t="shared" si="10"/>
        <v>0</v>
      </c>
      <c r="O53" s="541"/>
      <c r="P53" s="542"/>
      <c r="Q53" s="542"/>
      <c r="R53" s="542"/>
      <c r="S53" s="542"/>
      <c r="T53" s="542"/>
      <c r="U53" s="542"/>
      <c r="V53" s="542"/>
      <c r="W53" s="542"/>
      <c r="X53" s="542"/>
      <c r="Y53" s="542"/>
      <c r="Z53" s="542"/>
    </row>
    <row r="54" spans="1:26" s="543" customFormat="1" ht="30" customHeight="1" outlineLevel="1" x14ac:dyDescent="0.25">
      <c r="A54" s="478" t="s">
        <v>336</v>
      </c>
      <c r="B54" s="537"/>
      <c r="C54" s="293" t="s">
        <v>303</v>
      </c>
      <c r="D54" s="491"/>
      <c r="E54" s="491"/>
      <c r="F54" s="293"/>
      <c r="G54" s="491" t="s">
        <v>170</v>
      </c>
      <c r="H54" s="288">
        <v>30</v>
      </c>
      <c r="I54" s="492"/>
      <c r="J54" s="480"/>
      <c r="K54" s="297">
        <f t="shared" si="11"/>
        <v>0</v>
      </c>
      <c r="L54" s="296">
        <f t="shared" si="12"/>
        <v>0</v>
      </c>
      <c r="M54" s="298">
        <f t="shared" si="13"/>
        <v>0</v>
      </c>
      <c r="N54" s="297">
        <f t="shared" si="10"/>
        <v>0</v>
      </c>
      <c r="O54" s="541"/>
      <c r="P54" s="542"/>
      <c r="Q54" s="542"/>
      <c r="R54" s="542"/>
      <c r="S54" s="542"/>
      <c r="T54" s="542"/>
      <c r="U54" s="542"/>
      <c r="V54" s="542"/>
      <c r="W54" s="542"/>
      <c r="X54" s="542"/>
      <c r="Y54" s="542"/>
      <c r="Z54" s="542"/>
    </row>
    <row r="55" spans="1:26" s="543" customFormat="1" ht="30" customHeight="1" outlineLevel="1" x14ac:dyDescent="0.25">
      <c r="A55" s="478" t="s">
        <v>337</v>
      </c>
      <c r="B55" s="537"/>
      <c r="C55" s="293" t="s">
        <v>304</v>
      </c>
      <c r="D55" s="491"/>
      <c r="E55" s="491"/>
      <c r="F55" s="293"/>
      <c r="G55" s="491" t="s">
        <v>170</v>
      </c>
      <c r="H55" s="288">
        <v>30</v>
      </c>
      <c r="I55" s="492"/>
      <c r="J55" s="480"/>
      <c r="K55" s="297">
        <f t="shared" si="11"/>
        <v>0</v>
      </c>
      <c r="L55" s="296">
        <f t="shared" si="12"/>
        <v>0</v>
      </c>
      <c r="M55" s="298">
        <f t="shared" si="13"/>
        <v>0</v>
      </c>
      <c r="N55" s="297">
        <f t="shared" si="10"/>
        <v>0</v>
      </c>
      <c r="O55" s="541"/>
      <c r="P55" s="542"/>
      <c r="Q55" s="542"/>
      <c r="R55" s="542"/>
      <c r="S55" s="542"/>
      <c r="T55" s="542"/>
      <c r="U55" s="542"/>
      <c r="V55" s="542"/>
      <c r="W55" s="542"/>
      <c r="X55" s="542"/>
      <c r="Y55" s="542"/>
      <c r="Z55" s="542"/>
    </row>
    <row r="56" spans="1:26" s="543" customFormat="1" ht="30" customHeight="1" outlineLevel="1" x14ac:dyDescent="0.25">
      <c r="A56" s="478" t="s">
        <v>338</v>
      </c>
      <c r="B56" s="537"/>
      <c r="C56" s="293" t="s">
        <v>305</v>
      </c>
      <c r="D56" s="491"/>
      <c r="E56" s="491"/>
      <c r="F56" s="293"/>
      <c r="G56" s="491" t="s">
        <v>170</v>
      </c>
      <c r="H56" s="288">
        <v>30</v>
      </c>
      <c r="I56" s="492"/>
      <c r="J56" s="480"/>
      <c r="K56" s="297">
        <f t="shared" si="11"/>
        <v>0</v>
      </c>
      <c r="L56" s="296">
        <f t="shared" si="12"/>
        <v>0</v>
      </c>
      <c r="M56" s="298">
        <f t="shared" si="13"/>
        <v>0</v>
      </c>
      <c r="N56" s="297">
        <f t="shared" si="10"/>
        <v>0</v>
      </c>
      <c r="O56" s="541"/>
      <c r="P56" s="542"/>
      <c r="Q56" s="542"/>
      <c r="R56" s="542"/>
      <c r="S56" s="542"/>
      <c r="T56" s="542"/>
      <c r="U56" s="542"/>
      <c r="V56" s="542"/>
      <c r="W56" s="542"/>
      <c r="X56" s="542"/>
      <c r="Y56" s="542"/>
      <c r="Z56" s="542"/>
    </row>
    <row r="57" spans="1:26" s="543" customFormat="1" ht="30" customHeight="1" outlineLevel="1" x14ac:dyDescent="0.25">
      <c r="A57" s="478" t="s">
        <v>339</v>
      </c>
      <c r="B57" s="537"/>
      <c r="C57" s="293" t="s">
        <v>306</v>
      </c>
      <c r="D57" s="491"/>
      <c r="E57" s="491"/>
      <c r="F57" s="293"/>
      <c r="G57" s="491" t="s">
        <v>170</v>
      </c>
      <c r="H57" s="288">
        <v>30</v>
      </c>
      <c r="I57" s="492"/>
      <c r="J57" s="480"/>
      <c r="K57" s="297">
        <f t="shared" si="11"/>
        <v>0</v>
      </c>
      <c r="L57" s="296">
        <f t="shared" si="12"/>
        <v>0</v>
      </c>
      <c r="M57" s="298">
        <f t="shared" si="13"/>
        <v>0</v>
      </c>
      <c r="N57" s="297">
        <f t="shared" si="10"/>
        <v>0</v>
      </c>
      <c r="O57" s="541"/>
      <c r="P57" s="542"/>
      <c r="Q57" s="542"/>
      <c r="R57" s="542"/>
      <c r="S57" s="542"/>
      <c r="T57" s="542"/>
      <c r="U57" s="542"/>
      <c r="V57" s="542"/>
      <c r="W57" s="542"/>
      <c r="X57" s="542"/>
      <c r="Y57" s="542"/>
      <c r="Z57" s="542"/>
    </row>
    <row r="58" spans="1:26" s="549" customFormat="1" ht="72" customHeight="1" outlineLevel="1" x14ac:dyDescent="0.25">
      <c r="A58" s="478" t="s">
        <v>340</v>
      </c>
      <c r="B58" s="513"/>
      <c r="C58" s="121" t="s">
        <v>307</v>
      </c>
      <c r="D58" s="77"/>
      <c r="E58" s="77"/>
      <c r="F58" s="93"/>
      <c r="G58" s="544" t="s">
        <v>295</v>
      </c>
      <c r="H58" s="545">
        <f>H32+H40</f>
        <v>16</v>
      </c>
      <c r="I58" s="492"/>
      <c r="J58" s="480"/>
      <c r="K58" s="199">
        <f>I58+J58</f>
        <v>0</v>
      </c>
      <c r="L58" s="546">
        <f>H58*I58</f>
        <v>0</v>
      </c>
      <c r="M58" s="547">
        <f t="shared" si="13"/>
        <v>0</v>
      </c>
      <c r="N58" s="123">
        <f t="shared" si="10"/>
        <v>0</v>
      </c>
      <c r="O58" s="548"/>
    </row>
    <row r="59" spans="1:26" s="550" customFormat="1" ht="41.25" customHeight="1" x14ac:dyDescent="0.25">
      <c r="A59" s="469">
        <v>3</v>
      </c>
      <c r="B59" s="470"/>
      <c r="C59" s="471" t="s">
        <v>308</v>
      </c>
      <c r="D59" s="471"/>
      <c r="E59" s="471"/>
      <c r="F59" s="471"/>
      <c r="G59" s="472"/>
      <c r="H59" s="473"/>
      <c r="I59" s="474"/>
      <c r="J59" s="475"/>
      <c r="K59" s="476"/>
      <c r="L59" s="474">
        <f>L60+L61</f>
        <v>0</v>
      </c>
      <c r="M59" s="475">
        <f>M60+M61</f>
        <v>0</v>
      </c>
      <c r="N59" s="476">
        <f t="shared" si="10"/>
        <v>0</v>
      </c>
      <c r="O59" s="477"/>
    </row>
    <row r="60" spans="1:26" s="560" customFormat="1" ht="77.25" customHeight="1" outlineLevel="1" x14ac:dyDescent="0.25">
      <c r="A60" s="512" t="s">
        <v>51</v>
      </c>
      <c r="B60" s="513"/>
      <c r="C60" s="551" t="s">
        <v>309</v>
      </c>
      <c r="D60" s="552"/>
      <c r="E60" s="77"/>
      <c r="F60" s="93"/>
      <c r="G60" s="295" t="s">
        <v>310</v>
      </c>
      <c r="H60" s="553">
        <f>H45+H46</f>
        <v>200.03</v>
      </c>
      <c r="I60" s="554"/>
      <c r="J60" s="198"/>
      <c r="K60" s="555">
        <f>I60+J60</f>
        <v>0</v>
      </c>
      <c r="L60" s="556"/>
      <c r="M60" s="557">
        <f>H60*J60</f>
        <v>0</v>
      </c>
      <c r="N60" s="558">
        <f>L60+M60</f>
        <v>0</v>
      </c>
      <c r="O60" s="559" t="s">
        <v>311</v>
      </c>
    </row>
    <row r="61" spans="1:26" s="560" customFormat="1" ht="77.25" customHeight="1" outlineLevel="1" thickBot="1" x14ac:dyDescent="0.3">
      <c r="A61" s="561" t="s">
        <v>59</v>
      </c>
      <c r="B61" s="311"/>
      <c r="C61" s="562" t="s">
        <v>312</v>
      </c>
      <c r="D61" s="563"/>
      <c r="E61" s="564"/>
      <c r="F61" s="565"/>
      <c r="G61" s="566" t="s">
        <v>310</v>
      </c>
      <c r="H61" s="567">
        <f>H60</f>
        <v>200.03</v>
      </c>
      <c r="I61" s="568"/>
      <c r="J61" s="569"/>
      <c r="K61" s="570">
        <f>I61+J61</f>
        <v>0</v>
      </c>
      <c r="L61" s="571"/>
      <c r="M61" s="572">
        <f>H61*J61</f>
        <v>0</v>
      </c>
      <c r="N61" s="573">
        <f t="shared" si="10"/>
        <v>0</v>
      </c>
      <c r="O61" s="574" t="s">
        <v>313</v>
      </c>
    </row>
    <row r="62" spans="1:26" s="418" customFormat="1" ht="33" customHeight="1" thickBot="1" x14ac:dyDescent="0.25">
      <c r="A62" s="575"/>
      <c r="B62" s="576" t="s">
        <v>314</v>
      </c>
      <c r="C62" s="577" t="s">
        <v>16</v>
      </c>
      <c r="D62" s="577"/>
      <c r="E62" s="577"/>
      <c r="F62" s="578"/>
      <c r="G62" s="579"/>
      <c r="H62" s="580"/>
      <c r="I62" s="581"/>
      <c r="J62" s="582"/>
      <c r="K62" s="583"/>
      <c r="L62" s="584">
        <f>L15</f>
        <v>0</v>
      </c>
      <c r="M62" s="582">
        <f>M15</f>
        <v>0</v>
      </c>
      <c r="N62" s="583">
        <f>L62+M62</f>
        <v>0</v>
      </c>
      <c r="O62" s="585"/>
      <c r="P62" s="407"/>
    </row>
    <row r="63" spans="1:26" s="398" customFormat="1" x14ac:dyDescent="0.2">
      <c r="A63" s="586"/>
      <c r="B63" s="586"/>
      <c r="C63" s="587"/>
      <c r="D63" s="587"/>
      <c r="E63" s="587"/>
      <c r="F63" s="587"/>
      <c r="G63" s="588"/>
      <c r="H63" s="589"/>
      <c r="I63" s="590"/>
      <c r="J63" s="591"/>
      <c r="K63" s="591"/>
      <c r="L63" s="592"/>
      <c r="M63" s="592"/>
      <c r="N63" s="592"/>
      <c r="O63" s="593"/>
      <c r="P63" s="594"/>
    </row>
    <row r="64" spans="1:26" s="398" customFormat="1" ht="27" customHeight="1" x14ac:dyDescent="0.2">
      <c r="A64" s="595"/>
      <c r="B64" s="596" t="s">
        <v>26</v>
      </c>
      <c r="F64" s="597"/>
      <c r="G64" s="597"/>
      <c r="H64" s="597"/>
      <c r="I64" s="598"/>
      <c r="J64" s="599"/>
      <c r="K64" s="597"/>
      <c r="L64" s="597"/>
      <c r="M64" s="597"/>
      <c r="N64" s="597"/>
      <c r="P64" s="594"/>
    </row>
    <row r="65" spans="1:31" s="398" customFormat="1" ht="18.75" x14ac:dyDescent="0.2">
      <c r="A65" s="595"/>
      <c r="B65" s="597"/>
      <c r="C65" s="596"/>
      <c r="D65" s="596"/>
      <c r="E65" s="596"/>
      <c r="F65" s="597"/>
      <c r="G65" s="597"/>
      <c r="H65" s="597"/>
      <c r="I65" s="597"/>
      <c r="J65" s="597"/>
      <c r="K65" s="597"/>
      <c r="L65" s="597"/>
      <c r="M65" s="597"/>
      <c r="N65" s="597"/>
      <c r="P65" s="594"/>
    </row>
    <row r="66" spans="1:31" s="416" customFormat="1" ht="23.25" customHeight="1" x14ac:dyDescent="0.25">
      <c r="A66" s="595"/>
      <c r="B66" s="596" t="s">
        <v>40</v>
      </c>
      <c r="C66" s="596"/>
      <c r="D66" s="596"/>
      <c r="E66" s="596"/>
      <c r="F66" s="597"/>
      <c r="G66" s="597"/>
      <c r="H66" s="597"/>
      <c r="I66" s="597"/>
      <c r="J66" s="597"/>
      <c r="K66" s="597"/>
      <c r="L66" s="597"/>
      <c r="M66" s="597"/>
      <c r="N66" s="597"/>
      <c r="O66" s="398"/>
    </row>
    <row r="67" spans="1:31" s="416" customFormat="1" ht="22.5" customHeight="1" x14ac:dyDescent="0.25">
      <c r="A67" s="595"/>
      <c r="B67" s="597"/>
      <c r="C67" s="596"/>
      <c r="D67" s="596"/>
      <c r="E67" s="596"/>
      <c r="F67" s="597"/>
      <c r="G67" s="597"/>
      <c r="H67" s="597"/>
      <c r="I67" s="597"/>
      <c r="J67" s="597"/>
      <c r="K67" s="597"/>
      <c r="L67" s="597"/>
      <c r="M67" s="597"/>
      <c r="N67" s="597"/>
      <c r="O67" s="398"/>
    </row>
    <row r="68" spans="1:31" s="604" customFormat="1" ht="21" customHeight="1" x14ac:dyDescent="0.25">
      <c r="A68" s="412"/>
      <c r="B68" s="413" t="s">
        <v>17</v>
      </c>
      <c r="C68" s="412"/>
      <c r="D68" s="412"/>
      <c r="E68" s="412"/>
      <c r="F68" s="413"/>
      <c r="G68" s="414"/>
      <c r="H68" s="414"/>
      <c r="I68" s="600"/>
      <c r="J68" s="601"/>
      <c r="K68" s="602"/>
      <c r="L68" s="602"/>
      <c r="M68" s="603"/>
      <c r="N68" s="603"/>
      <c r="O68" s="603"/>
    </row>
    <row r="69" spans="1:31" s="606" customFormat="1" ht="27" customHeight="1" x14ac:dyDescent="0.25">
      <c r="A69" s="412"/>
      <c r="B69" s="412"/>
      <c r="C69" s="413"/>
      <c r="D69" s="413"/>
      <c r="E69" s="413"/>
      <c r="F69" s="413"/>
      <c r="G69" s="414"/>
      <c r="H69" s="414"/>
      <c r="I69" s="600"/>
      <c r="J69" s="601"/>
      <c r="K69" s="602"/>
      <c r="L69" s="602"/>
      <c r="M69" s="603"/>
      <c r="N69" s="603"/>
      <c r="O69" s="603"/>
      <c r="P69" s="605"/>
      <c r="Q69" s="605"/>
      <c r="S69" s="607"/>
      <c r="T69" s="607"/>
      <c r="U69" s="607"/>
      <c r="V69" s="607"/>
      <c r="W69" s="607"/>
      <c r="X69" s="608"/>
      <c r="Y69" s="608"/>
      <c r="Z69" s="608"/>
      <c r="AA69" s="608"/>
      <c r="AB69" s="608"/>
      <c r="AC69" s="608"/>
      <c r="AD69" s="608"/>
      <c r="AE69" s="607"/>
    </row>
    <row r="70" spans="1:31" s="412" customFormat="1" ht="40.5" customHeight="1" x14ac:dyDescent="0.25">
      <c r="A70" s="609">
        <v>1</v>
      </c>
      <c r="B70" s="1131" t="s">
        <v>34</v>
      </c>
      <c r="C70" s="1131"/>
      <c r="D70" s="1131"/>
      <c r="E70" s="1131"/>
      <c r="F70" s="1131"/>
      <c r="G70" s="1131"/>
      <c r="H70" s="1131"/>
      <c r="I70" s="1131"/>
      <c r="J70" s="1131"/>
      <c r="K70" s="1131"/>
      <c r="L70" s="1131"/>
      <c r="M70" s="1131"/>
      <c r="N70" s="1131"/>
      <c r="O70" s="1131"/>
      <c r="S70" s="610"/>
    </row>
    <row r="71" spans="1:31" s="613" customFormat="1" ht="24" customHeight="1" x14ac:dyDescent="0.25">
      <c r="A71" s="611">
        <v>2</v>
      </c>
      <c r="B71" s="1132" t="s">
        <v>324</v>
      </c>
      <c r="C71" s="1132"/>
      <c r="D71" s="1132"/>
      <c r="E71" s="1132"/>
      <c r="F71" s="1132"/>
      <c r="G71" s="1132"/>
      <c r="H71" s="1132"/>
      <c r="I71" s="1132"/>
      <c r="J71" s="1132"/>
      <c r="K71" s="1132"/>
      <c r="L71" s="1132"/>
      <c r="M71" s="1132"/>
      <c r="N71" s="1132"/>
      <c r="O71" s="1132"/>
      <c r="P71" s="1133"/>
      <c r="Q71" s="1133"/>
      <c r="R71" s="1133"/>
      <c r="S71" s="1133"/>
      <c r="T71" s="1133"/>
      <c r="U71" s="1133"/>
      <c r="V71" s="1133"/>
      <c r="W71" s="1133"/>
      <c r="X71" s="1133"/>
      <c r="Y71" s="1133"/>
      <c r="Z71" s="1133"/>
      <c r="AA71" s="1133"/>
      <c r="AB71" s="1133"/>
      <c r="AC71" s="1133"/>
      <c r="AD71" s="612"/>
    </row>
    <row r="72" spans="1:31" s="412" customFormat="1" ht="44.25" customHeight="1" x14ac:dyDescent="0.25">
      <c r="A72" s="609">
        <v>3</v>
      </c>
      <c r="B72" s="1131" t="s">
        <v>18</v>
      </c>
      <c r="C72" s="1131"/>
      <c r="D72" s="1131"/>
      <c r="E72" s="1131"/>
      <c r="F72" s="1131"/>
      <c r="G72" s="1131"/>
      <c r="H72" s="1131"/>
      <c r="I72" s="1131"/>
      <c r="J72" s="1131"/>
      <c r="K72" s="1131"/>
      <c r="L72" s="1131"/>
      <c r="M72" s="1131"/>
      <c r="N72" s="1131"/>
      <c r="O72" s="1131"/>
    </row>
    <row r="73" spans="1:31" s="412" customFormat="1" ht="188.25" customHeight="1" x14ac:dyDescent="0.25">
      <c r="A73" s="609">
        <v>4</v>
      </c>
      <c r="B73" s="1133" t="s">
        <v>315</v>
      </c>
      <c r="C73" s="1133"/>
      <c r="D73" s="1133"/>
      <c r="E73" s="1133"/>
      <c r="F73" s="1133"/>
      <c r="G73" s="1133"/>
      <c r="H73" s="1133"/>
      <c r="I73" s="1133"/>
      <c r="J73" s="1133"/>
      <c r="K73" s="1133"/>
      <c r="L73" s="1133"/>
      <c r="M73" s="1133"/>
      <c r="N73" s="1133"/>
      <c r="O73" s="1133"/>
    </row>
    <row r="74" spans="1:31" s="412" customFormat="1" ht="45" customHeight="1" x14ac:dyDescent="0.25">
      <c r="A74" s="609">
        <v>5</v>
      </c>
      <c r="B74" s="1134" t="s">
        <v>36</v>
      </c>
      <c r="C74" s="1134"/>
      <c r="D74" s="1134"/>
      <c r="E74" s="1134"/>
      <c r="F74" s="1134"/>
      <c r="G74" s="1134"/>
      <c r="H74" s="1134"/>
      <c r="I74" s="1134"/>
      <c r="J74" s="1134"/>
      <c r="K74" s="1134"/>
      <c r="L74" s="1134"/>
      <c r="M74" s="1134"/>
      <c r="N74" s="1134"/>
      <c r="O74" s="1134"/>
    </row>
    <row r="75" spans="1:31" s="412" customFormat="1" ht="27" customHeight="1" x14ac:dyDescent="0.25">
      <c r="A75" s="609">
        <v>6</v>
      </c>
      <c r="B75" s="1134" t="s">
        <v>37</v>
      </c>
      <c r="C75" s="1134"/>
      <c r="D75" s="1134"/>
      <c r="E75" s="1134"/>
      <c r="F75" s="1134"/>
      <c r="G75" s="1134"/>
      <c r="H75" s="1134"/>
      <c r="I75" s="1134"/>
      <c r="J75" s="1134"/>
      <c r="K75" s="1134"/>
      <c r="L75" s="1134"/>
      <c r="M75" s="1134"/>
      <c r="N75" s="1134"/>
      <c r="O75" s="1134"/>
    </row>
    <row r="76" spans="1:31" s="412" customFormat="1" ht="31.5" customHeight="1" x14ac:dyDescent="0.25">
      <c r="A76" s="609">
        <v>7</v>
      </c>
      <c r="B76" s="1134" t="s">
        <v>316</v>
      </c>
      <c r="C76" s="1134"/>
      <c r="D76" s="1134"/>
      <c r="E76" s="1134"/>
      <c r="F76" s="1134"/>
      <c r="G76" s="1134"/>
      <c r="H76" s="1134"/>
      <c r="I76" s="1134"/>
      <c r="J76" s="1134"/>
      <c r="K76" s="1134"/>
      <c r="L76" s="1134"/>
      <c r="M76" s="1134"/>
      <c r="N76" s="1134"/>
      <c r="O76" s="1134"/>
      <c r="T76" s="614"/>
    </row>
    <row r="77" spans="1:31" s="416" customFormat="1" ht="400.5" customHeight="1" x14ac:dyDescent="0.25">
      <c r="A77" s="609">
        <v>8</v>
      </c>
      <c r="B77" s="1135" t="s">
        <v>317</v>
      </c>
      <c r="C77" s="1135"/>
      <c r="D77" s="1135"/>
      <c r="E77" s="1135"/>
      <c r="F77" s="1135"/>
      <c r="G77" s="1135"/>
      <c r="H77" s="1135"/>
      <c r="I77" s="1135"/>
      <c r="J77" s="1135"/>
      <c r="K77" s="1135"/>
      <c r="L77" s="1135"/>
      <c r="M77" s="1135"/>
      <c r="N77" s="1135"/>
      <c r="O77" s="1135"/>
      <c r="T77" s="615"/>
    </row>
    <row r="78" spans="1:31" s="617" customFormat="1" ht="310.5" customHeight="1" x14ac:dyDescent="0.25">
      <c r="A78" s="616"/>
      <c r="B78" s="1136" t="s">
        <v>318</v>
      </c>
      <c r="C78" s="1136"/>
      <c r="D78" s="1136"/>
      <c r="E78" s="1136"/>
      <c r="F78" s="1136"/>
      <c r="G78" s="1136"/>
      <c r="H78" s="1136"/>
      <c r="I78" s="1136"/>
      <c r="J78" s="1136"/>
      <c r="K78" s="1136"/>
      <c r="L78" s="1136"/>
      <c r="M78" s="1136"/>
      <c r="N78" s="1136"/>
      <c r="O78" s="1136"/>
    </row>
    <row r="79" spans="1:31" s="416" customFormat="1" ht="204" customHeight="1" x14ac:dyDescent="0.25">
      <c r="A79" s="616"/>
      <c r="B79" s="1129" t="s">
        <v>319</v>
      </c>
      <c r="C79" s="1129"/>
      <c r="D79" s="1129"/>
      <c r="E79" s="1129"/>
      <c r="F79" s="1129"/>
      <c r="G79" s="1129"/>
      <c r="H79" s="1129"/>
      <c r="I79" s="1129"/>
      <c r="J79" s="1129"/>
      <c r="K79" s="1129"/>
      <c r="L79" s="1129"/>
      <c r="M79" s="1129"/>
      <c r="N79" s="1129"/>
      <c r="O79" s="1129"/>
    </row>
    <row r="80" spans="1:31" s="416" customFormat="1" ht="162" customHeight="1" x14ac:dyDescent="0.25">
      <c r="A80" s="616"/>
      <c r="B80" s="1139" t="s">
        <v>320</v>
      </c>
      <c r="C80" s="1139"/>
      <c r="D80" s="1139"/>
      <c r="E80" s="1139"/>
      <c r="F80" s="1139"/>
      <c r="G80" s="1139"/>
      <c r="H80" s="1139"/>
      <c r="I80" s="1139"/>
      <c r="J80" s="1139"/>
      <c r="K80" s="1139"/>
      <c r="L80" s="1139"/>
      <c r="M80" s="1139"/>
      <c r="N80" s="1139"/>
      <c r="O80" s="1139"/>
    </row>
    <row r="81" spans="1:15" s="416" customFormat="1" ht="140.25" customHeight="1" x14ac:dyDescent="0.25">
      <c r="A81" s="616"/>
      <c r="B81" s="1140" t="s">
        <v>321</v>
      </c>
      <c r="C81" s="1140"/>
      <c r="D81" s="1140"/>
      <c r="E81" s="1140"/>
      <c r="F81" s="1140"/>
      <c r="G81" s="1140"/>
      <c r="H81" s="1140"/>
      <c r="I81" s="1140"/>
      <c r="J81" s="1140"/>
      <c r="K81" s="1140"/>
      <c r="L81" s="1140"/>
      <c r="M81" s="1140"/>
      <c r="N81" s="1140"/>
      <c r="O81" s="1140"/>
    </row>
    <row r="82" spans="1:15" s="412" customFormat="1" ht="48.75" customHeight="1" x14ac:dyDescent="0.25">
      <c r="A82" s="609">
        <v>9</v>
      </c>
      <c r="B82" s="1141" t="s">
        <v>322</v>
      </c>
      <c r="C82" s="1141"/>
      <c r="D82" s="1141"/>
      <c r="E82" s="1141"/>
      <c r="F82" s="1141"/>
      <c r="G82" s="1141"/>
      <c r="H82" s="1141"/>
      <c r="I82" s="1141"/>
      <c r="J82" s="1141"/>
      <c r="K82" s="1141"/>
      <c r="L82" s="1141"/>
      <c r="M82" s="1141"/>
      <c r="N82" s="1141"/>
      <c r="O82" s="1141"/>
    </row>
    <row r="83" spans="1:15" s="412" customFormat="1" ht="59.25" customHeight="1" x14ac:dyDescent="0.25">
      <c r="A83" s="609">
        <v>10</v>
      </c>
      <c r="B83" s="1131" t="s">
        <v>38</v>
      </c>
      <c r="C83" s="1131"/>
      <c r="D83" s="1131"/>
      <c r="E83" s="1131"/>
      <c r="F83" s="1131"/>
      <c r="G83" s="1131"/>
      <c r="H83" s="1131"/>
      <c r="I83" s="1131"/>
      <c r="J83" s="1131"/>
      <c r="K83" s="1131"/>
      <c r="L83" s="1131"/>
      <c r="M83" s="1131"/>
      <c r="N83" s="1131"/>
      <c r="O83" s="1131"/>
    </row>
    <row r="84" spans="1:15" s="412" customFormat="1" ht="27.75" customHeight="1" x14ac:dyDescent="0.25">
      <c r="A84" s="609">
        <v>11</v>
      </c>
      <c r="B84" s="1131" t="s">
        <v>21</v>
      </c>
      <c r="C84" s="1131"/>
      <c r="D84" s="1131"/>
      <c r="E84" s="1131"/>
      <c r="F84" s="1131"/>
      <c r="G84" s="1131"/>
      <c r="H84" s="1131"/>
      <c r="I84" s="1131"/>
      <c r="J84" s="1131"/>
      <c r="K84" s="1131"/>
      <c r="L84" s="1131"/>
      <c r="M84" s="1131"/>
      <c r="N84" s="1131"/>
      <c r="O84" s="1131"/>
    </row>
    <row r="85" spans="1:15" s="424" customFormat="1" ht="28.5" customHeight="1" x14ac:dyDescent="0.25">
      <c r="A85" s="609">
        <v>12</v>
      </c>
      <c r="B85" s="1131" t="s">
        <v>323</v>
      </c>
      <c r="C85" s="1131"/>
      <c r="D85" s="1131"/>
      <c r="E85" s="1131"/>
      <c r="F85" s="1131"/>
      <c r="G85" s="1131"/>
      <c r="H85" s="1131"/>
      <c r="I85" s="1131"/>
      <c r="J85" s="1131"/>
      <c r="K85" s="1131"/>
      <c r="L85" s="1131"/>
      <c r="M85" s="1131"/>
      <c r="N85" s="1131"/>
      <c r="O85" s="1131"/>
    </row>
    <row r="86" spans="1:15" s="424" customFormat="1" ht="28.5" customHeight="1" x14ac:dyDescent="0.25">
      <c r="A86" s="609">
        <v>13</v>
      </c>
      <c r="B86" s="1131" t="s">
        <v>22</v>
      </c>
      <c r="C86" s="1131"/>
      <c r="D86" s="1131"/>
      <c r="E86" s="1131"/>
      <c r="F86" s="1131"/>
      <c r="G86" s="1131"/>
      <c r="H86" s="1131"/>
      <c r="I86" s="1131"/>
      <c r="J86" s="1131"/>
      <c r="K86" s="1131"/>
      <c r="L86" s="1131"/>
      <c r="M86" s="1131"/>
      <c r="N86" s="1131"/>
      <c r="O86" s="1131"/>
    </row>
    <row r="87" spans="1:15" s="424" customFormat="1" ht="20.25" x14ac:dyDescent="0.25">
      <c r="A87" s="432"/>
      <c r="B87" s="393"/>
      <c r="C87" s="618"/>
      <c r="G87" s="433"/>
      <c r="H87" s="433"/>
      <c r="K87" s="422"/>
      <c r="L87" s="422"/>
      <c r="M87" s="422"/>
      <c r="N87" s="422"/>
    </row>
    <row r="88" spans="1:15" s="622" customFormat="1" ht="12" customHeight="1" x14ac:dyDescent="0.25">
      <c r="A88" s="619"/>
      <c r="B88" s="620"/>
      <c r="C88" s="621"/>
      <c r="G88" s="623"/>
      <c r="H88" s="623"/>
      <c r="K88" s="624"/>
      <c r="L88" s="624"/>
      <c r="M88" s="624"/>
      <c r="N88" s="624"/>
    </row>
    <row r="89" spans="1:15" s="622" customFormat="1" ht="13.5" customHeight="1" x14ac:dyDescent="0.25">
      <c r="A89" s="619"/>
      <c r="B89" s="625"/>
      <c r="C89" s="626"/>
      <c r="G89" s="623"/>
      <c r="H89" s="623"/>
      <c r="K89" s="624"/>
      <c r="L89" s="624"/>
      <c r="M89" s="624"/>
      <c r="N89" s="624"/>
    </row>
    <row r="90" spans="1:15" s="622" customFormat="1" ht="29.25" customHeight="1" x14ac:dyDescent="0.25">
      <c r="A90" s="619"/>
      <c r="B90" s="620"/>
      <c r="C90" s="621"/>
      <c r="G90" s="623"/>
      <c r="H90" s="623"/>
      <c r="K90" s="624"/>
      <c r="L90" s="624"/>
      <c r="M90" s="624"/>
      <c r="N90" s="624"/>
    </row>
    <row r="91" spans="1:15" s="622" customFormat="1" ht="12" customHeight="1" x14ac:dyDescent="0.25">
      <c r="A91" s="619"/>
      <c r="B91" s="620"/>
      <c r="C91" s="621"/>
      <c r="G91" s="623"/>
      <c r="H91" s="623"/>
      <c r="K91" s="624"/>
      <c r="L91" s="624"/>
      <c r="M91" s="624"/>
      <c r="N91" s="624"/>
    </row>
    <row r="92" spans="1:15" s="622" customFormat="1" ht="13.5" customHeight="1" x14ac:dyDescent="0.25">
      <c r="A92" s="619"/>
      <c r="B92" s="625"/>
      <c r="C92" s="621"/>
      <c r="G92" s="623"/>
      <c r="H92" s="623"/>
      <c r="K92" s="624"/>
      <c r="L92" s="624"/>
      <c r="M92" s="624"/>
      <c r="N92" s="624"/>
    </row>
    <row r="93" spans="1:15" s="622" customFormat="1" ht="40.5" customHeight="1" x14ac:dyDescent="0.25">
      <c r="A93" s="619"/>
      <c r="B93" s="620"/>
      <c r="C93" s="621"/>
      <c r="G93" s="623"/>
      <c r="H93" s="623"/>
      <c r="K93" s="624"/>
      <c r="L93" s="624"/>
      <c r="M93" s="624"/>
      <c r="N93" s="624"/>
    </row>
    <row r="94" spans="1:15" s="622" customFormat="1" ht="20.25" x14ac:dyDescent="0.25">
      <c r="A94" s="619"/>
      <c r="B94" s="620"/>
      <c r="C94" s="621"/>
      <c r="G94" s="623"/>
      <c r="H94" s="623"/>
      <c r="K94" s="624"/>
      <c r="L94" s="624"/>
      <c r="M94" s="624"/>
      <c r="N94" s="624"/>
    </row>
    <row r="95" spans="1:15" s="622" customFormat="1" ht="50.25" customHeight="1" x14ac:dyDescent="0.25">
      <c r="A95" s="619"/>
      <c r="B95" s="625"/>
      <c r="C95" s="627"/>
      <c r="G95" s="623"/>
      <c r="H95" s="623"/>
      <c r="K95" s="624"/>
      <c r="L95" s="624"/>
      <c r="M95" s="624"/>
      <c r="N95" s="624"/>
    </row>
    <row r="96" spans="1:15" s="622" customFormat="1" ht="17.25" customHeight="1" x14ac:dyDescent="0.25">
      <c r="A96" s="619"/>
      <c r="B96" s="620"/>
      <c r="C96" s="621"/>
      <c r="G96" s="623"/>
      <c r="H96" s="623"/>
      <c r="K96" s="624"/>
      <c r="L96" s="624"/>
      <c r="M96" s="624"/>
      <c r="N96" s="624"/>
    </row>
    <row r="97" spans="1:26" s="622" customFormat="1" ht="30.75" customHeight="1" x14ac:dyDescent="0.25">
      <c r="A97" s="619"/>
      <c r="B97" s="628"/>
      <c r="C97" s="629"/>
      <c r="G97" s="623"/>
      <c r="H97" s="623"/>
      <c r="K97" s="624"/>
      <c r="L97" s="624"/>
      <c r="M97" s="624"/>
      <c r="N97" s="624"/>
    </row>
    <row r="98" spans="1:26" s="622" customFormat="1" ht="15.75" customHeight="1" x14ac:dyDescent="0.25">
      <c r="A98" s="619"/>
      <c r="B98" s="620"/>
      <c r="C98" s="621"/>
      <c r="G98" s="623"/>
      <c r="H98" s="623"/>
      <c r="K98" s="624"/>
      <c r="L98" s="624"/>
      <c r="M98" s="624"/>
      <c r="N98" s="624"/>
    </row>
    <row r="99" spans="1:26" s="622" customFormat="1" ht="48" customHeight="1" x14ac:dyDescent="0.25">
      <c r="A99" s="619"/>
      <c r="B99" s="625"/>
      <c r="C99" s="626"/>
      <c r="G99" s="623"/>
      <c r="H99" s="623"/>
      <c r="K99" s="624"/>
      <c r="L99" s="624"/>
      <c r="M99" s="624"/>
      <c r="N99" s="624"/>
    </row>
    <row r="100" spans="1:26" s="622" customFormat="1" ht="20.25" x14ac:dyDescent="0.25">
      <c r="A100" s="619"/>
      <c r="B100" s="620"/>
      <c r="C100" s="621"/>
      <c r="G100" s="623"/>
      <c r="H100" s="623"/>
      <c r="K100" s="624"/>
      <c r="L100" s="624"/>
      <c r="M100" s="624"/>
      <c r="N100" s="624"/>
    </row>
    <row r="101" spans="1:26" s="622" customFormat="1" ht="20.25" x14ac:dyDescent="0.25">
      <c r="A101" s="619"/>
      <c r="B101" s="628"/>
      <c r="C101" s="629"/>
      <c r="G101" s="623"/>
      <c r="H101" s="623"/>
      <c r="K101" s="624"/>
      <c r="L101" s="624"/>
      <c r="M101" s="624"/>
      <c r="N101" s="624"/>
    </row>
    <row r="102" spans="1:26" s="622" customFormat="1" ht="35.25" customHeight="1" x14ac:dyDescent="0.25">
      <c r="A102" s="619"/>
      <c r="B102" s="620"/>
      <c r="C102" s="628"/>
      <c r="G102" s="623"/>
      <c r="H102" s="623"/>
      <c r="K102" s="624"/>
      <c r="L102" s="624"/>
      <c r="M102" s="624"/>
      <c r="N102" s="624"/>
    </row>
    <row r="103" spans="1:26" s="622" customFormat="1" ht="20.25" x14ac:dyDescent="0.25">
      <c r="A103" s="619"/>
      <c r="B103" s="620"/>
      <c r="C103" s="620"/>
      <c r="G103" s="623"/>
      <c r="H103" s="623"/>
      <c r="K103" s="624"/>
      <c r="L103" s="624"/>
      <c r="M103" s="624"/>
      <c r="N103" s="624"/>
    </row>
    <row r="104" spans="1:26" s="622" customFormat="1" ht="20.25" x14ac:dyDescent="0.25">
      <c r="A104" s="619"/>
      <c r="B104" s="625"/>
      <c r="C104" s="620"/>
      <c r="G104" s="623"/>
      <c r="H104" s="623"/>
      <c r="K104" s="624"/>
      <c r="L104" s="624"/>
      <c r="M104" s="624"/>
      <c r="N104" s="624"/>
    </row>
    <row r="105" spans="1:26" ht="41.25" customHeight="1" x14ac:dyDescent="0.25">
      <c r="A105" s="619"/>
      <c r="B105" s="620"/>
      <c r="C105" s="620"/>
      <c r="D105" s="622"/>
      <c r="E105" s="622"/>
      <c r="F105" s="622"/>
      <c r="G105" s="623"/>
      <c r="H105" s="623"/>
      <c r="I105" s="622"/>
      <c r="J105" s="622"/>
      <c r="K105" s="624"/>
      <c r="L105" s="624"/>
      <c r="M105" s="624"/>
      <c r="N105" s="624"/>
      <c r="O105" s="622"/>
      <c r="P105" s="630"/>
      <c r="Q105" s="630"/>
      <c r="R105" s="630"/>
      <c r="S105" s="630"/>
      <c r="T105" s="630"/>
      <c r="U105" s="630"/>
      <c r="V105" s="630"/>
      <c r="W105" s="630"/>
      <c r="X105" s="630"/>
      <c r="Y105" s="630"/>
      <c r="Z105" s="630"/>
    </row>
    <row r="106" spans="1:26" ht="20.25" x14ac:dyDescent="0.25">
      <c r="A106" s="619"/>
      <c r="B106" s="620"/>
      <c r="C106" s="620"/>
      <c r="D106" s="622"/>
      <c r="E106" s="622"/>
      <c r="F106" s="622"/>
      <c r="G106" s="623"/>
      <c r="H106" s="623"/>
      <c r="I106" s="622"/>
      <c r="J106" s="622"/>
      <c r="K106" s="624"/>
      <c r="L106" s="624"/>
      <c r="M106" s="624"/>
      <c r="N106" s="624"/>
      <c r="O106" s="622"/>
      <c r="P106" s="630"/>
      <c r="Q106" s="630"/>
      <c r="R106" s="630"/>
      <c r="S106" s="630"/>
      <c r="T106" s="630"/>
      <c r="U106" s="630"/>
      <c r="V106" s="630"/>
      <c r="W106" s="630"/>
      <c r="X106" s="630"/>
      <c r="Y106" s="630"/>
      <c r="Z106" s="630"/>
    </row>
    <row r="107" spans="1:26" ht="18.75" x14ac:dyDescent="0.25">
      <c r="A107" s="631"/>
      <c r="B107" s="631"/>
      <c r="C107" s="1137"/>
      <c r="D107" s="1137"/>
      <c r="E107" s="621"/>
      <c r="F107" s="632"/>
      <c r="H107" s="632"/>
      <c r="I107" s="633"/>
      <c r="J107" s="634"/>
      <c r="K107" s="634"/>
      <c r="L107" s="635"/>
      <c r="M107" s="635"/>
      <c r="N107" s="635"/>
      <c r="O107" s="635"/>
      <c r="P107" s="630"/>
      <c r="Q107" s="630"/>
      <c r="R107" s="630"/>
      <c r="S107" s="630"/>
      <c r="T107" s="630"/>
      <c r="U107" s="630"/>
      <c r="V107" s="630"/>
      <c r="W107" s="630"/>
      <c r="X107" s="630"/>
      <c r="Y107" s="630"/>
      <c r="Z107" s="630"/>
    </row>
    <row r="108" spans="1:26" ht="18.75" x14ac:dyDescent="0.25">
      <c r="A108" s="631"/>
      <c r="B108" s="631"/>
      <c r="C108" s="621"/>
      <c r="D108" s="621"/>
      <c r="E108" s="621"/>
      <c r="F108" s="632"/>
      <c r="H108" s="632"/>
      <c r="I108" s="633"/>
      <c r="J108" s="634"/>
      <c r="K108" s="634"/>
      <c r="L108" s="635"/>
      <c r="M108" s="635"/>
      <c r="N108" s="635"/>
      <c r="O108" s="635"/>
      <c r="P108" s="630"/>
      <c r="Q108" s="630"/>
      <c r="R108" s="630"/>
      <c r="S108" s="630"/>
      <c r="T108" s="630"/>
      <c r="U108" s="630"/>
      <c r="V108" s="630"/>
      <c r="W108" s="630"/>
      <c r="X108" s="630"/>
      <c r="Y108" s="630"/>
      <c r="Z108" s="630"/>
    </row>
    <row r="109" spans="1:26" s="398" customFormat="1" ht="21" customHeight="1" x14ac:dyDescent="0.3">
      <c r="A109" s="631"/>
      <c r="B109" s="631"/>
      <c r="C109" s="621"/>
      <c r="D109" s="621"/>
      <c r="E109" s="621"/>
      <c r="F109" s="632"/>
      <c r="G109" s="631"/>
      <c r="H109" s="632"/>
      <c r="I109" s="633"/>
      <c r="J109" s="634"/>
      <c r="K109" s="634"/>
      <c r="L109" s="635"/>
      <c r="M109" s="635"/>
      <c r="N109" s="635"/>
      <c r="O109" s="635"/>
      <c r="Q109" s="636"/>
      <c r="R109" s="636"/>
    </row>
    <row r="110" spans="1:26" ht="48" customHeight="1" x14ac:dyDescent="0.25">
      <c r="A110" s="631"/>
      <c r="B110" s="631"/>
      <c r="C110" s="1138"/>
      <c r="D110" s="1138"/>
      <c r="E110" s="637"/>
      <c r="F110" s="632"/>
      <c r="H110" s="632"/>
      <c r="I110" s="633"/>
      <c r="J110" s="634"/>
      <c r="K110" s="634"/>
      <c r="L110" s="635"/>
      <c r="M110" s="635"/>
      <c r="N110" s="635"/>
      <c r="O110" s="635"/>
      <c r="P110" s="630"/>
      <c r="Q110" s="630"/>
      <c r="R110" s="630"/>
      <c r="S110" s="630"/>
      <c r="T110" s="630"/>
      <c r="U110" s="630"/>
      <c r="V110" s="630"/>
      <c r="W110" s="630"/>
      <c r="X110" s="630"/>
      <c r="Y110" s="630"/>
      <c r="Z110" s="630"/>
    </row>
    <row r="111" spans="1:26" s="622" customFormat="1" ht="35.25" customHeight="1" x14ac:dyDescent="0.25">
      <c r="A111" s="638"/>
      <c r="B111" s="385"/>
      <c r="C111" s="621"/>
      <c r="D111" s="621"/>
      <c r="E111" s="639"/>
      <c r="F111" s="639"/>
      <c r="G111" s="639"/>
      <c r="H111" s="640"/>
      <c r="I111" s="641"/>
      <c r="J111" s="398"/>
      <c r="K111" s="398"/>
      <c r="L111" s="398"/>
      <c r="M111" s="642"/>
      <c r="N111" s="398"/>
      <c r="O111" s="398"/>
    </row>
    <row r="112" spans="1:26" s="622" customFormat="1" ht="18.75" x14ac:dyDescent="0.25">
      <c r="A112" s="631"/>
      <c r="B112" s="631"/>
      <c r="C112" s="1137"/>
      <c r="D112" s="1137"/>
      <c r="E112" s="637"/>
      <c r="F112" s="632"/>
      <c r="G112" s="631"/>
      <c r="H112" s="632"/>
      <c r="I112" s="633"/>
      <c r="J112" s="634"/>
      <c r="K112" s="634"/>
      <c r="L112" s="635"/>
      <c r="M112" s="635"/>
      <c r="N112" s="635"/>
      <c r="O112" s="635"/>
    </row>
    <row r="113" spans="1:31" s="622" customFormat="1" ht="20.25" x14ac:dyDescent="0.25">
      <c r="A113" s="619"/>
      <c r="B113" s="625"/>
      <c r="C113" s="620"/>
      <c r="G113" s="623"/>
      <c r="H113" s="623"/>
      <c r="K113" s="624"/>
      <c r="L113" s="624"/>
      <c r="M113" s="624"/>
      <c r="N113" s="624"/>
    </row>
    <row r="114" spans="1:31" s="622" customFormat="1" ht="43.5" customHeight="1" x14ac:dyDescent="0.25">
      <c r="A114" s="619"/>
      <c r="B114" s="620"/>
      <c r="C114" s="620"/>
      <c r="G114" s="623"/>
      <c r="H114" s="623"/>
      <c r="K114" s="624"/>
      <c r="L114" s="624"/>
      <c r="M114" s="624"/>
      <c r="N114" s="624"/>
    </row>
    <row r="115" spans="1:31" s="622" customFormat="1" ht="20.25" x14ac:dyDescent="0.25">
      <c r="A115" s="619"/>
      <c r="B115" s="620"/>
      <c r="C115" s="620"/>
      <c r="G115" s="623"/>
      <c r="H115" s="623"/>
      <c r="K115" s="624"/>
      <c r="L115" s="624"/>
      <c r="M115" s="624"/>
      <c r="N115" s="624"/>
    </row>
    <row r="116" spans="1:31" s="622" customFormat="1" ht="20.25" x14ac:dyDescent="0.25">
      <c r="A116" s="619"/>
      <c r="B116" s="643"/>
      <c r="C116" s="643"/>
      <c r="G116" s="623"/>
      <c r="H116" s="623"/>
      <c r="K116" s="624"/>
      <c r="L116" s="624"/>
      <c r="M116" s="624"/>
      <c r="N116" s="624"/>
    </row>
    <row r="117" spans="1:31" s="622" customFormat="1" ht="20.25" x14ac:dyDescent="0.3">
      <c r="A117" s="619"/>
      <c r="B117" s="644"/>
      <c r="C117" s="636"/>
      <c r="G117" s="623"/>
      <c r="H117" s="623"/>
      <c r="K117" s="624"/>
      <c r="L117" s="624"/>
      <c r="M117" s="624"/>
      <c r="N117" s="624"/>
    </row>
    <row r="118" spans="1:31" s="622" customFormat="1" x14ac:dyDescent="0.25">
      <c r="A118" s="619"/>
      <c r="B118" s="619"/>
      <c r="G118" s="623"/>
      <c r="H118" s="623"/>
      <c r="K118" s="624"/>
      <c r="L118" s="624"/>
      <c r="M118" s="624"/>
      <c r="N118" s="624"/>
    </row>
    <row r="119" spans="1:31" s="622" customFormat="1" x14ac:dyDescent="0.25">
      <c r="A119" s="619"/>
      <c r="B119" s="619"/>
      <c r="G119" s="623"/>
      <c r="H119" s="623"/>
      <c r="K119" s="624"/>
      <c r="L119" s="624"/>
      <c r="M119" s="624"/>
      <c r="N119" s="624"/>
      <c r="AA119" s="630"/>
      <c r="AB119" s="630"/>
      <c r="AC119" s="630"/>
      <c r="AD119" s="630"/>
      <c r="AE119" s="630"/>
    </row>
    <row r="120" spans="1:31" s="622" customFormat="1" x14ac:dyDescent="0.25">
      <c r="A120" s="619"/>
      <c r="B120" s="619"/>
      <c r="G120" s="623"/>
      <c r="H120" s="623"/>
      <c r="K120" s="624"/>
      <c r="L120" s="624"/>
      <c r="M120" s="624"/>
      <c r="N120" s="624"/>
      <c r="AA120" s="630"/>
      <c r="AB120" s="630"/>
      <c r="AC120" s="630"/>
      <c r="AD120" s="630"/>
      <c r="AE120" s="630"/>
    </row>
    <row r="369" spans="1:22" s="622" customFormat="1" x14ac:dyDescent="0.25">
      <c r="A369" s="645"/>
      <c r="B369" s="645"/>
      <c r="C369" s="630"/>
      <c r="D369" s="630"/>
      <c r="E369" s="630"/>
      <c r="F369" s="630"/>
      <c r="G369" s="631"/>
      <c r="H369" s="631"/>
      <c r="I369" s="630"/>
      <c r="J369" s="630"/>
      <c r="K369" s="646"/>
      <c r="L369" s="646"/>
      <c r="M369" s="646"/>
      <c r="N369" s="646"/>
      <c r="O369" s="630"/>
      <c r="V369" s="622">
        <f>9.98</f>
        <v>9.98</v>
      </c>
    </row>
  </sheetData>
  <mergeCells count="38">
    <mergeCell ref="B86:O86"/>
    <mergeCell ref="C107:D107"/>
    <mergeCell ref="C110:D110"/>
    <mergeCell ref="C112:D112"/>
    <mergeCell ref="B80:O80"/>
    <mergeCell ref="B81:O81"/>
    <mergeCell ref="B82:O82"/>
    <mergeCell ref="B83:O83"/>
    <mergeCell ref="B84:O84"/>
    <mergeCell ref="B85:O85"/>
    <mergeCell ref="B79:O79"/>
    <mergeCell ref="O19:O21"/>
    <mergeCell ref="B70:O70"/>
    <mergeCell ref="B71:O71"/>
    <mergeCell ref="P71:AC71"/>
    <mergeCell ref="B72:O72"/>
    <mergeCell ref="B73:O73"/>
    <mergeCell ref="B74:O74"/>
    <mergeCell ref="B75:O75"/>
    <mergeCell ref="B76:O76"/>
    <mergeCell ref="B77:O77"/>
    <mergeCell ref="B78:O78"/>
    <mergeCell ref="O12:O13"/>
    <mergeCell ref="A7:O7"/>
    <mergeCell ref="A8:O8"/>
    <mergeCell ref="A9:O9"/>
    <mergeCell ref="A10:O10"/>
    <mergeCell ref="B11:C11"/>
    <mergeCell ref="A12:A13"/>
    <mergeCell ref="B12:B13"/>
    <mergeCell ref="C12:C13"/>
    <mergeCell ref="D12:D13"/>
    <mergeCell ref="E12:E13"/>
    <mergeCell ref="F12:F13"/>
    <mergeCell ref="G12:G13"/>
    <mergeCell ref="H12:H13"/>
    <mergeCell ref="I12:K12"/>
    <mergeCell ref="L12:N12"/>
  </mergeCells>
  <printOptions horizontalCentered="1"/>
  <pageMargins left="0.19685039370078741" right="0.19685039370078741" top="0.39370078740157483" bottom="0.35433070866141736" header="0.31496062992125984" footer="0.31496062992125984"/>
  <pageSetup paperSize="8" scale="55" fitToHeight="0"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K157"/>
  <sheetViews>
    <sheetView view="pageBreakPreview" topLeftCell="A37" zoomScale="55" zoomScaleNormal="70" zoomScaleSheetLayoutView="55" workbookViewId="0">
      <selection activeCell="O43" sqref="O43"/>
    </sheetView>
  </sheetViews>
  <sheetFormatPr defaultRowHeight="15" outlineLevelRow="1" x14ac:dyDescent="0.25"/>
  <cols>
    <col min="1" max="1" width="9.7109375" style="703" customWidth="1"/>
    <col min="2" max="2" width="14.42578125" style="840" customWidth="1"/>
    <col min="3" max="3" width="71.5703125" style="738" customWidth="1"/>
    <col min="4" max="4" width="18.140625" style="738" customWidth="1"/>
    <col min="5" max="6" width="10.85546875" style="841" customWidth="1"/>
    <col min="7" max="7" width="10.85546875" style="738" customWidth="1"/>
    <col min="8" max="9" width="16.140625" style="738" customWidth="1"/>
    <col min="10" max="10" width="16.140625" style="842" customWidth="1"/>
    <col min="11" max="11" width="20.5703125" style="842" customWidth="1"/>
    <col min="12" max="13" width="21.85546875" style="842" customWidth="1"/>
    <col min="14" max="14" width="44.140625" style="738" customWidth="1"/>
    <col min="15" max="15" width="18.7109375" style="738" customWidth="1"/>
    <col min="16" max="16384" width="9.140625" style="738"/>
  </cols>
  <sheetData>
    <row r="1" spans="1:51" s="676" customFormat="1" ht="21" customHeight="1" x14ac:dyDescent="0.25">
      <c r="A1" s="669" t="s">
        <v>47</v>
      </c>
      <c r="B1" s="670"/>
      <c r="C1" s="671"/>
      <c r="D1" s="672"/>
      <c r="E1" s="672"/>
      <c r="F1" s="672"/>
      <c r="G1" s="673"/>
      <c r="H1" s="673"/>
      <c r="I1" s="674"/>
      <c r="J1" s="674"/>
      <c r="K1" s="674"/>
      <c r="L1" s="418"/>
      <c r="M1" s="675"/>
      <c r="N1" s="675"/>
      <c r="O1" s="675"/>
      <c r="P1" s="675"/>
      <c r="Q1" s="675"/>
      <c r="R1" s="675"/>
      <c r="S1" s="675"/>
      <c r="T1" s="675"/>
      <c r="U1" s="675"/>
      <c r="V1" s="675"/>
      <c r="W1" s="675"/>
      <c r="X1" s="675"/>
      <c r="Y1" s="675"/>
      <c r="Z1" s="675"/>
      <c r="AA1" s="675"/>
      <c r="AB1" s="675"/>
      <c r="AC1" s="675"/>
      <c r="AD1" s="675"/>
      <c r="AE1" s="675"/>
      <c r="AF1" s="675"/>
      <c r="AG1" s="675"/>
      <c r="AH1" s="675"/>
      <c r="AI1" s="675"/>
      <c r="AJ1" s="675"/>
      <c r="AK1" s="675"/>
      <c r="AL1" s="675"/>
      <c r="AM1" s="675"/>
      <c r="AN1" s="675"/>
      <c r="AO1" s="675"/>
      <c r="AP1" s="675"/>
      <c r="AQ1" s="675"/>
      <c r="AR1" s="675"/>
      <c r="AS1" s="675"/>
      <c r="AT1" s="675"/>
      <c r="AU1" s="675"/>
      <c r="AV1" s="675"/>
      <c r="AW1" s="675"/>
      <c r="AX1" s="675"/>
      <c r="AY1" s="675"/>
    </row>
    <row r="2" spans="1:51" s="676" customFormat="1" ht="15.75" x14ac:dyDescent="0.25">
      <c r="A2" s="669"/>
      <c r="B2" s="670"/>
      <c r="C2" s="671"/>
      <c r="D2" s="672"/>
      <c r="E2" s="672"/>
      <c r="F2" s="672"/>
      <c r="G2" s="673"/>
      <c r="H2" s="673"/>
      <c r="I2" s="674"/>
      <c r="J2" s="674"/>
      <c r="K2" s="674"/>
      <c r="L2" s="418"/>
      <c r="M2" s="675"/>
      <c r="N2" s="675"/>
      <c r="O2" s="675"/>
      <c r="P2" s="675"/>
      <c r="Q2" s="675"/>
      <c r="R2" s="675"/>
      <c r="S2" s="675"/>
      <c r="T2" s="675"/>
      <c r="U2" s="675"/>
      <c r="V2" s="675"/>
      <c r="W2" s="675"/>
      <c r="X2" s="675"/>
      <c r="Y2" s="675"/>
      <c r="Z2" s="675"/>
      <c r="AA2" s="675"/>
      <c r="AB2" s="675"/>
      <c r="AC2" s="675"/>
      <c r="AD2" s="675"/>
      <c r="AE2" s="675"/>
      <c r="AF2" s="675"/>
      <c r="AG2" s="675"/>
      <c r="AH2" s="675"/>
      <c r="AI2" s="675"/>
      <c r="AJ2" s="675"/>
      <c r="AK2" s="675"/>
      <c r="AL2" s="675"/>
      <c r="AM2" s="675"/>
      <c r="AN2" s="675"/>
      <c r="AO2" s="675"/>
      <c r="AP2" s="675"/>
      <c r="AQ2" s="675"/>
      <c r="AR2" s="675"/>
      <c r="AS2" s="675"/>
      <c r="AT2" s="675"/>
      <c r="AU2" s="675"/>
      <c r="AV2" s="675"/>
      <c r="AW2" s="675"/>
      <c r="AX2" s="675"/>
      <c r="AY2" s="675"/>
    </row>
    <row r="3" spans="1:51" s="677" customFormat="1" ht="23.25" customHeight="1" x14ac:dyDescent="0.25">
      <c r="A3" s="669" t="s">
        <v>48</v>
      </c>
      <c r="B3" s="670"/>
      <c r="C3" s="671"/>
      <c r="D3" s="672"/>
      <c r="E3" s="672"/>
      <c r="F3" s="672"/>
      <c r="G3" s="673"/>
      <c r="H3" s="673"/>
      <c r="I3" s="674"/>
      <c r="J3" s="674"/>
      <c r="K3" s="674"/>
      <c r="L3" s="418"/>
      <c r="M3" s="675"/>
      <c r="N3" s="675"/>
      <c r="O3" s="675"/>
      <c r="P3" s="675"/>
      <c r="Q3" s="675"/>
      <c r="R3" s="675"/>
      <c r="S3" s="675"/>
      <c r="T3" s="675"/>
      <c r="U3" s="675"/>
      <c r="V3" s="675"/>
      <c r="W3" s="675"/>
      <c r="X3" s="675"/>
      <c r="Y3" s="675"/>
      <c r="Z3" s="675"/>
      <c r="AA3" s="675"/>
      <c r="AB3" s="675"/>
      <c r="AC3" s="675"/>
      <c r="AD3" s="675"/>
      <c r="AE3" s="675"/>
      <c r="AF3" s="675"/>
      <c r="AG3" s="675"/>
      <c r="AH3" s="675"/>
      <c r="AI3" s="675"/>
      <c r="AJ3" s="675"/>
      <c r="AK3" s="675"/>
      <c r="AL3" s="675"/>
      <c r="AM3" s="675"/>
      <c r="AN3" s="675"/>
      <c r="AO3" s="675"/>
      <c r="AP3" s="675"/>
      <c r="AQ3" s="675"/>
      <c r="AR3" s="675"/>
      <c r="AS3" s="675"/>
      <c r="AT3" s="675"/>
      <c r="AU3" s="675"/>
      <c r="AV3" s="675"/>
      <c r="AW3" s="675"/>
      <c r="AX3" s="675"/>
      <c r="AY3" s="675"/>
    </row>
    <row r="4" spans="1:51" s="677" customFormat="1" ht="15.75" x14ac:dyDescent="0.2">
      <c r="A4" s="669"/>
      <c r="B4" s="678"/>
      <c r="C4" s="679"/>
      <c r="D4" s="680"/>
      <c r="E4" s="672"/>
      <c r="F4" s="672"/>
      <c r="G4" s="681"/>
      <c r="H4" s="682"/>
      <c r="I4" s="682"/>
      <c r="J4" s="682"/>
      <c r="K4" s="683"/>
      <c r="L4" s="418"/>
    </row>
    <row r="5" spans="1:51" s="677" customFormat="1" ht="21" customHeight="1" x14ac:dyDescent="0.2">
      <c r="A5" s="669" t="s">
        <v>66</v>
      </c>
      <c r="B5" s="678"/>
      <c r="C5" s="679"/>
      <c r="D5" s="680"/>
      <c r="E5" s="672"/>
      <c r="F5" s="672"/>
      <c r="G5" s="681"/>
      <c r="H5" s="682"/>
      <c r="I5" s="682"/>
      <c r="J5" s="682"/>
      <c r="K5" s="683"/>
      <c r="L5" s="418"/>
    </row>
    <row r="6" spans="1:51" s="677" customFormat="1" ht="24.75" customHeight="1" x14ac:dyDescent="0.2">
      <c r="A6" s="669"/>
      <c r="B6" s="678"/>
      <c r="C6" s="679"/>
      <c r="D6" s="680"/>
      <c r="E6" s="672"/>
      <c r="F6" s="672"/>
      <c r="G6" s="681"/>
      <c r="H6" s="682"/>
      <c r="I6" s="682"/>
      <c r="J6" s="682"/>
      <c r="K6" s="683"/>
      <c r="L6" s="418"/>
    </row>
    <row r="7" spans="1:51" s="684" customFormat="1" ht="25.9" customHeight="1" x14ac:dyDescent="0.25">
      <c r="A7" s="1150" t="s">
        <v>342</v>
      </c>
      <c r="B7" s="1150"/>
      <c r="C7" s="1150"/>
      <c r="D7" s="1150"/>
      <c r="E7" s="1150"/>
      <c r="F7" s="1150"/>
      <c r="G7" s="1150"/>
      <c r="H7" s="1150"/>
      <c r="I7" s="1150"/>
      <c r="J7" s="1150"/>
      <c r="K7" s="1150"/>
      <c r="L7" s="1150"/>
      <c r="M7" s="1150"/>
      <c r="N7" s="1150"/>
    </row>
    <row r="8" spans="1:51" s="685" customFormat="1" ht="98.25" customHeight="1" x14ac:dyDescent="0.25">
      <c r="A8" s="1151" t="s">
        <v>343</v>
      </c>
      <c r="B8" s="1152"/>
      <c r="C8" s="1152"/>
      <c r="D8" s="1152"/>
      <c r="E8" s="1152"/>
      <c r="F8" s="1152"/>
      <c r="G8" s="1152"/>
      <c r="H8" s="1152"/>
      <c r="I8" s="1152"/>
      <c r="J8" s="1152"/>
      <c r="K8" s="1152"/>
      <c r="L8" s="1152"/>
      <c r="M8" s="1152"/>
      <c r="N8" s="1152"/>
    </row>
    <row r="9" spans="1:51" s="685" customFormat="1" ht="50.1" customHeight="1" x14ac:dyDescent="0.25">
      <c r="A9" s="1151" t="s">
        <v>219</v>
      </c>
      <c r="B9" s="1151"/>
      <c r="C9" s="1151"/>
      <c r="D9" s="1151"/>
      <c r="E9" s="1151"/>
      <c r="F9" s="1151"/>
      <c r="G9" s="1151"/>
      <c r="H9" s="1151"/>
      <c r="I9" s="1151"/>
      <c r="J9" s="1151"/>
      <c r="K9" s="1151"/>
      <c r="L9" s="1151"/>
      <c r="M9" s="1151"/>
      <c r="N9" s="1151"/>
    </row>
    <row r="10" spans="1:51" s="685" customFormat="1" ht="20.100000000000001" customHeight="1" x14ac:dyDescent="0.25">
      <c r="A10" s="686"/>
      <c r="B10" s="686"/>
      <c r="C10" s="686"/>
      <c r="D10" s="686"/>
      <c r="E10" s="686"/>
      <c r="F10" s="686"/>
      <c r="G10" s="686"/>
      <c r="H10" s="686"/>
      <c r="I10" s="686"/>
      <c r="J10" s="686"/>
      <c r="K10" s="686"/>
      <c r="L10" s="686"/>
      <c r="M10" s="686"/>
      <c r="N10" s="686"/>
    </row>
    <row r="11" spans="1:51" s="668" customFormat="1" ht="20.100000000000001" customHeight="1" x14ac:dyDescent="0.25">
      <c r="A11" s="687"/>
      <c r="B11" s="688" t="s">
        <v>344</v>
      </c>
      <c r="C11" s="689"/>
      <c r="D11" s="690"/>
      <c r="E11" s="691"/>
      <c r="F11" s="691"/>
      <c r="G11" s="692"/>
      <c r="H11" s="691"/>
      <c r="I11" s="691"/>
      <c r="J11" s="1153" t="s">
        <v>345</v>
      </c>
      <c r="K11" s="1153"/>
      <c r="L11" s="1153"/>
      <c r="M11" s="1153"/>
      <c r="N11" s="1153"/>
    </row>
    <row r="12" spans="1:51" s="668" customFormat="1" ht="20.100000000000001" customHeight="1" thickBot="1" x14ac:dyDescent="0.3">
      <c r="A12" s="693"/>
      <c r="B12" s="690"/>
      <c r="C12" s="690"/>
      <c r="D12" s="690"/>
      <c r="E12" s="691"/>
      <c r="F12" s="691"/>
      <c r="G12" s="692"/>
      <c r="H12" s="691"/>
      <c r="I12" s="691"/>
      <c r="J12" s="1153" t="s">
        <v>346</v>
      </c>
      <c r="K12" s="1153"/>
      <c r="L12" s="1153"/>
      <c r="M12" s="1153"/>
      <c r="N12" s="1153"/>
    </row>
    <row r="13" spans="1:51" s="694" customFormat="1" ht="22.15" customHeight="1" x14ac:dyDescent="0.25">
      <c r="A13" s="1142" t="s">
        <v>2</v>
      </c>
      <c r="B13" s="1144" t="s">
        <v>31</v>
      </c>
      <c r="C13" s="1146" t="s">
        <v>347</v>
      </c>
      <c r="D13" s="1146" t="s">
        <v>348</v>
      </c>
      <c r="E13" s="1148" t="s">
        <v>4</v>
      </c>
      <c r="F13" s="1148" t="s">
        <v>240</v>
      </c>
      <c r="G13" s="1154" t="s">
        <v>349</v>
      </c>
      <c r="H13" s="1156" t="s">
        <v>350</v>
      </c>
      <c r="I13" s="1157"/>
      <c r="J13" s="1158"/>
      <c r="K13" s="1159" t="s">
        <v>351</v>
      </c>
      <c r="L13" s="1157"/>
      <c r="M13" s="1158"/>
      <c r="N13" s="1160" t="s">
        <v>223</v>
      </c>
    </row>
    <row r="14" spans="1:51" s="694" customFormat="1" ht="39" customHeight="1" x14ac:dyDescent="0.25">
      <c r="A14" s="1143"/>
      <c r="B14" s="1145"/>
      <c r="C14" s="1147"/>
      <c r="D14" s="1147"/>
      <c r="E14" s="1149"/>
      <c r="F14" s="1149"/>
      <c r="G14" s="1155"/>
      <c r="H14" s="695" t="s">
        <v>8</v>
      </c>
      <c r="I14" s="696" t="s">
        <v>9</v>
      </c>
      <c r="J14" s="697" t="s">
        <v>10</v>
      </c>
      <c r="K14" s="698" t="s">
        <v>8</v>
      </c>
      <c r="L14" s="696" t="s">
        <v>9</v>
      </c>
      <c r="M14" s="697" t="s">
        <v>10</v>
      </c>
      <c r="N14" s="1161"/>
    </row>
    <row r="15" spans="1:51" s="703" customFormat="1" ht="15.75" thickBot="1" x14ac:dyDescent="0.3">
      <c r="A15" s="699">
        <v>1</v>
      </c>
      <c r="B15" s="700">
        <v>2</v>
      </c>
      <c r="C15" s="701">
        <v>3</v>
      </c>
      <c r="D15" s="702">
        <v>4</v>
      </c>
      <c r="E15" s="700">
        <v>5</v>
      </c>
      <c r="F15" s="700">
        <v>6</v>
      </c>
      <c r="G15" s="702">
        <v>7</v>
      </c>
      <c r="H15" s="699">
        <v>8</v>
      </c>
      <c r="I15" s="700">
        <v>9</v>
      </c>
      <c r="J15" s="702">
        <v>10</v>
      </c>
      <c r="K15" s="699">
        <v>11</v>
      </c>
      <c r="L15" s="700">
        <v>12</v>
      </c>
      <c r="M15" s="702">
        <v>13</v>
      </c>
      <c r="N15" s="699">
        <v>14</v>
      </c>
    </row>
    <row r="16" spans="1:51" s="715" customFormat="1" ht="40.5" customHeight="1" x14ac:dyDescent="0.2">
      <c r="A16" s="704" t="s">
        <v>44</v>
      </c>
      <c r="B16" s="705"/>
      <c r="C16" s="706" t="s">
        <v>352</v>
      </c>
      <c r="D16" s="706"/>
      <c r="E16" s="707"/>
      <c r="F16" s="708"/>
      <c r="G16" s="709"/>
      <c r="H16" s="710"/>
      <c r="I16" s="711"/>
      <c r="J16" s="712"/>
      <c r="K16" s="713">
        <f>K17+K28</f>
        <v>0</v>
      </c>
      <c r="L16" s="711">
        <f>L17+L28</f>
        <v>0</v>
      </c>
      <c r="M16" s="709">
        <f>K16+L16</f>
        <v>0</v>
      </c>
      <c r="N16" s="714"/>
    </row>
    <row r="17" spans="1:14" s="715" customFormat="1" ht="42" customHeight="1" x14ac:dyDescent="0.2">
      <c r="A17" s="716" t="s">
        <v>353</v>
      </c>
      <c r="B17" s="717"/>
      <c r="C17" s="718" t="s">
        <v>354</v>
      </c>
      <c r="D17" s="718"/>
      <c r="E17" s="719"/>
      <c r="F17" s="720"/>
      <c r="G17" s="721"/>
      <c r="H17" s="722"/>
      <c r="I17" s="723"/>
      <c r="J17" s="724"/>
      <c r="K17" s="725">
        <f>SUM(K18:K27)</f>
        <v>0</v>
      </c>
      <c r="L17" s="723">
        <f>SUM(L18:L27)</f>
        <v>0</v>
      </c>
      <c r="M17" s="721">
        <f t="shared" ref="M17:M27" si="0">K17+L17</f>
        <v>0</v>
      </c>
      <c r="N17" s="726"/>
    </row>
    <row r="18" spans="1:14" ht="45.75" customHeight="1" outlineLevel="1" x14ac:dyDescent="0.25">
      <c r="A18" s="727" t="s">
        <v>11</v>
      </c>
      <c r="B18" s="728"/>
      <c r="C18" s="539" t="s">
        <v>355</v>
      </c>
      <c r="D18" s="295" t="s">
        <v>356</v>
      </c>
      <c r="E18" s="729" t="s">
        <v>295</v>
      </c>
      <c r="F18" s="730"/>
      <c r="G18" s="288">
        <v>2</v>
      </c>
      <c r="H18" s="731"/>
      <c r="I18" s="732"/>
      <c r="J18" s="733">
        <f>H18+I18</f>
        <v>0</v>
      </c>
      <c r="K18" s="734">
        <f>G18*H18</f>
        <v>0</v>
      </c>
      <c r="L18" s="735">
        <f>G18*I18</f>
        <v>0</v>
      </c>
      <c r="M18" s="736">
        <f t="shared" si="0"/>
        <v>0</v>
      </c>
      <c r="N18" s="737" t="s">
        <v>357</v>
      </c>
    </row>
    <row r="19" spans="1:14" ht="45.75" customHeight="1" outlineLevel="1" x14ac:dyDescent="0.25">
      <c r="A19" s="727" t="s">
        <v>173</v>
      </c>
      <c r="B19" s="728"/>
      <c r="C19" s="539" t="s">
        <v>358</v>
      </c>
      <c r="D19" s="295" t="s">
        <v>356</v>
      </c>
      <c r="E19" s="729" t="s">
        <v>295</v>
      </c>
      <c r="F19" s="730"/>
      <c r="G19" s="288">
        <v>1</v>
      </c>
      <c r="H19" s="731"/>
      <c r="I19" s="732"/>
      <c r="J19" s="733">
        <f t="shared" ref="J19:J27" si="1">H19+I19</f>
        <v>0</v>
      </c>
      <c r="K19" s="734">
        <f t="shared" ref="K19:K27" si="2">G19*H19</f>
        <v>0</v>
      </c>
      <c r="L19" s="735">
        <f t="shared" ref="L19:L27" si="3">G19*I19</f>
        <v>0</v>
      </c>
      <c r="M19" s="736">
        <f t="shared" si="0"/>
        <v>0</v>
      </c>
      <c r="N19" s="737" t="s">
        <v>357</v>
      </c>
    </row>
    <row r="20" spans="1:14" ht="51.75" customHeight="1" outlineLevel="1" x14ac:dyDescent="0.25">
      <c r="A20" s="727" t="s">
        <v>64</v>
      </c>
      <c r="B20" s="728"/>
      <c r="C20" s="539" t="s">
        <v>359</v>
      </c>
      <c r="D20" s="295" t="s">
        <v>356</v>
      </c>
      <c r="E20" s="729" t="s">
        <v>295</v>
      </c>
      <c r="F20" s="730"/>
      <c r="G20" s="288">
        <v>6</v>
      </c>
      <c r="H20" s="731"/>
      <c r="I20" s="732"/>
      <c r="J20" s="733">
        <f t="shared" si="1"/>
        <v>0</v>
      </c>
      <c r="K20" s="734">
        <f t="shared" si="2"/>
        <v>0</v>
      </c>
      <c r="L20" s="735">
        <f t="shared" si="3"/>
        <v>0</v>
      </c>
      <c r="M20" s="736">
        <f t="shared" si="0"/>
        <v>0</v>
      </c>
      <c r="N20" s="737" t="s">
        <v>357</v>
      </c>
    </row>
    <row r="21" spans="1:14" ht="51.75" customHeight="1" outlineLevel="1" x14ac:dyDescent="0.25">
      <c r="A21" s="727" t="s">
        <v>245</v>
      </c>
      <c r="B21" s="728"/>
      <c r="C21" s="539" t="s">
        <v>360</v>
      </c>
      <c r="D21" s="295" t="s">
        <v>356</v>
      </c>
      <c r="E21" s="729" t="s">
        <v>295</v>
      </c>
      <c r="F21" s="730"/>
      <c r="G21" s="288">
        <v>2</v>
      </c>
      <c r="H21" s="731"/>
      <c r="I21" s="732"/>
      <c r="J21" s="733">
        <f t="shared" si="1"/>
        <v>0</v>
      </c>
      <c r="K21" s="734">
        <f t="shared" si="2"/>
        <v>0</v>
      </c>
      <c r="L21" s="735">
        <f t="shared" si="3"/>
        <v>0</v>
      </c>
      <c r="M21" s="736">
        <f t="shared" si="0"/>
        <v>0</v>
      </c>
      <c r="N21" s="737" t="s">
        <v>357</v>
      </c>
    </row>
    <row r="22" spans="1:14" ht="51.75" customHeight="1" outlineLevel="1" x14ac:dyDescent="0.25">
      <c r="A22" s="727" t="s">
        <v>246</v>
      </c>
      <c r="B22" s="728"/>
      <c r="C22" s="539" t="s">
        <v>361</v>
      </c>
      <c r="D22" s="295" t="s">
        <v>356</v>
      </c>
      <c r="E22" s="729" t="s">
        <v>295</v>
      </c>
      <c r="F22" s="730"/>
      <c r="G22" s="288">
        <v>2</v>
      </c>
      <c r="H22" s="731"/>
      <c r="I22" s="732"/>
      <c r="J22" s="733">
        <f t="shared" si="1"/>
        <v>0</v>
      </c>
      <c r="K22" s="734">
        <f t="shared" si="2"/>
        <v>0</v>
      </c>
      <c r="L22" s="735">
        <f t="shared" si="3"/>
        <v>0</v>
      </c>
      <c r="M22" s="736">
        <f t="shared" si="0"/>
        <v>0</v>
      </c>
      <c r="N22" s="737" t="s">
        <v>362</v>
      </c>
    </row>
    <row r="23" spans="1:14" s="740" customFormat="1" ht="51.75" customHeight="1" outlineLevel="1" x14ac:dyDescent="0.25">
      <c r="A23" s="727" t="s">
        <v>247</v>
      </c>
      <c r="B23" s="739"/>
      <c r="C23" s="539" t="s">
        <v>363</v>
      </c>
      <c r="D23" s="295" t="s">
        <v>356</v>
      </c>
      <c r="E23" s="729" t="s">
        <v>295</v>
      </c>
      <c r="F23" s="730"/>
      <c r="G23" s="288">
        <v>1</v>
      </c>
      <c r="H23" s="731"/>
      <c r="I23" s="732"/>
      <c r="J23" s="733">
        <f t="shared" si="1"/>
        <v>0</v>
      </c>
      <c r="K23" s="734">
        <f t="shared" si="2"/>
        <v>0</v>
      </c>
      <c r="L23" s="735">
        <f t="shared" si="3"/>
        <v>0</v>
      </c>
      <c r="M23" s="736">
        <f t="shared" si="0"/>
        <v>0</v>
      </c>
      <c r="N23" s="737" t="s">
        <v>442</v>
      </c>
    </row>
    <row r="24" spans="1:14" s="740" customFormat="1" ht="51.75" customHeight="1" outlineLevel="1" x14ac:dyDescent="0.25">
      <c r="A24" s="727" t="s">
        <v>251</v>
      </c>
      <c r="B24" s="739"/>
      <c r="C24" s="539" t="s">
        <v>364</v>
      </c>
      <c r="D24" s="295" t="s">
        <v>356</v>
      </c>
      <c r="E24" s="729" t="s">
        <v>295</v>
      </c>
      <c r="F24" s="730"/>
      <c r="G24" s="288">
        <v>1</v>
      </c>
      <c r="H24" s="731"/>
      <c r="I24" s="732"/>
      <c r="J24" s="733">
        <f t="shared" si="1"/>
        <v>0</v>
      </c>
      <c r="K24" s="734">
        <f t="shared" si="2"/>
        <v>0</v>
      </c>
      <c r="L24" s="735">
        <f t="shared" si="3"/>
        <v>0</v>
      </c>
      <c r="M24" s="736">
        <f t="shared" si="0"/>
        <v>0</v>
      </c>
      <c r="N24" s="737" t="s">
        <v>362</v>
      </c>
    </row>
    <row r="25" spans="1:14" s="740" customFormat="1" ht="51.75" customHeight="1" outlineLevel="1" x14ac:dyDescent="0.25">
      <c r="A25" s="727" t="s">
        <v>258</v>
      </c>
      <c r="B25" s="739"/>
      <c r="C25" s="539" t="s">
        <v>365</v>
      </c>
      <c r="D25" s="295" t="s">
        <v>356</v>
      </c>
      <c r="E25" s="729" t="s">
        <v>295</v>
      </c>
      <c r="F25" s="730"/>
      <c r="G25" s="288">
        <v>2</v>
      </c>
      <c r="H25" s="731"/>
      <c r="I25" s="732"/>
      <c r="J25" s="733">
        <f t="shared" si="1"/>
        <v>0</v>
      </c>
      <c r="K25" s="734">
        <f t="shared" si="2"/>
        <v>0</v>
      </c>
      <c r="L25" s="735">
        <f t="shared" si="3"/>
        <v>0</v>
      </c>
      <c r="M25" s="736">
        <f t="shared" si="0"/>
        <v>0</v>
      </c>
      <c r="N25" s="737" t="s">
        <v>362</v>
      </c>
    </row>
    <row r="26" spans="1:14" s="740" customFormat="1" ht="51.75" customHeight="1" outlineLevel="1" x14ac:dyDescent="0.25">
      <c r="A26" s="727" t="s">
        <v>366</v>
      </c>
      <c r="B26" s="739"/>
      <c r="C26" s="293" t="s">
        <v>367</v>
      </c>
      <c r="D26" s="295"/>
      <c r="E26" s="729" t="s">
        <v>295</v>
      </c>
      <c r="F26" s="730"/>
      <c r="G26" s="288">
        <v>2</v>
      </c>
      <c r="H26" s="731"/>
      <c r="I26" s="732"/>
      <c r="J26" s="733">
        <f t="shared" si="1"/>
        <v>0</v>
      </c>
      <c r="K26" s="734">
        <f t="shared" si="2"/>
        <v>0</v>
      </c>
      <c r="L26" s="735">
        <f t="shared" si="3"/>
        <v>0</v>
      </c>
      <c r="M26" s="736">
        <f t="shared" si="0"/>
        <v>0</v>
      </c>
      <c r="N26" s="737"/>
    </row>
    <row r="27" spans="1:14" s="740" customFormat="1" ht="51.75" customHeight="1" outlineLevel="1" x14ac:dyDescent="0.25">
      <c r="A27" s="727" t="s">
        <v>368</v>
      </c>
      <c r="B27" s="739"/>
      <c r="C27" s="539" t="s">
        <v>369</v>
      </c>
      <c r="D27" s="295"/>
      <c r="E27" s="729" t="s">
        <v>295</v>
      </c>
      <c r="F27" s="730"/>
      <c r="G27" s="288">
        <v>8</v>
      </c>
      <c r="H27" s="731"/>
      <c r="I27" s="732"/>
      <c r="J27" s="733">
        <f t="shared" si="1"/>
        <v>0</v>
      </c>
      <c r="K27" s="734">
        <f t="shared" si="2"/>
        <v>0</v>
      </c>
      <c r="L27" s="735">
        <f t="shared" si="3"/>
        <v>0</v>
      </c>
      <c r="M27" s="736">
        <f t="shared" si="0"/>
        <v>0</v>
      </c>
      <c r="N27" s="737"/>
    </row>
    <row r="28" spans="1:14" s="715" customFormat="1" ht="42.75" customHeight="1" x14ac:dyDescent="0.2">
      <c r="A28" s="716" t="s">
        <v>370</v>
      </c>
      <c r="B28" s="717"/>
      <c r="C28" s="718" t="s">
        <v>371</v>
      </c>
      <c r="D28" s="718"/>
      <c r="E28" s="719"/>
      <c r="F28" s="720"/>
      <c r="G28" s="721"/>
      <c r="H28" s="722"/>
      <c r="I28" s="723"/>
      <c r="J28" s="724"/>
      <c r="K28" s="725">
        <f>SUM(K29:K38)</f>
        <v>0</v>
      </c>
      <c r="L28" s="723">
        <f>SUM(L29:L38)</f>
        <v>0</v>
      </c>
      <c r="M28" s="721">
        <f>K28+L28</f>
        <v>0</v>
      </c>
      <c r="N28" s="726"/>
    </row>
    <row r="29" spans="1:14" ht="45" customHeight="1" outlineLevel="1" x14ac:dyDescent="0.25">
      <c r="A29" s="727" t="s">
        <v>50</v>
      </c>
      <c r="B29" s="728"/>
      <c r="C29" s="539" t="s">
        <v>372</v>
      </c>
      <c r="D29" s="539"/>
      <c r="E29" s="741" t="s">
        <v>12</v>
      </c>
      <c r="F29" s="742"/>
      <c r="G29" s="288">
        <v>5.6</v>
      </c>
      <c r="H29" s="731"/>
      <c r="I29" s="732"/>
      <c r="J29" s="733">
        <f>H29+I29</f>
        <v>0</v>
      </c>
      <c r="K29" s="734">
        <f t="shared" ref="K29:K38" si="4">G29*H29</f>
        <v>0</v>
      </c>
      <c r="L29" s="735">
        <f t="shared" ref="L29:L38" si="5">G29*I29</f>
        <v>0</v>
      </c>
      <c r="M29" s="736">
        <f t="shared" ref="M29:M39" si="6">K29+L29</f>
        <v>0</v>
      </c>
      <c r="N29" s="737"/>
    </row>
    <row r="30" spans="1:14" ht="45" customHeight="1" outlineLevel="1" x14ac:dyDescent="0.25">
      <c r="A30" s="727" t="s">
        <v>54</v>
      </c>
      <c r="B30" s="728"/>
      <c r="C30" s="539" t="s">
        <v>373</v>
      </c>
      <c r="D30" s="539"/>
      <c r="E30" s="741" t="s">
        <v>12</v>
      </c>
      <c r="F30" s="742"/>
      <c r="G30" s="288">
        <v>4.84</v>
      </c>
      <c r="H30" s="731"/>
      <c r="I30" s="732"/>
      <c r="J30" s="733">
        <f t="shared" ref="J30:J38" si="7">H30+I30</f>
        <v>0</v>
      </c>
      <c r="K30" s="734">
        <f t="shared" si="4"/>
        <v>0</v>
      </c>
      <c r="L30" s="735">
        <f t="shared" si="5"/>
        <v>0</v>
      </c>
      <c r="M30" s="736">
        <f t="shared" si="6"/>
        <v>0</v>
      </c>
      <c r="N30" s="737"/>
    </row>
    <row r="31" spans="1:14" ht="45" customHeight="1" outlineLevel="1" x14ac:dyDescent="0.25">
      <c r="A31" s="727" t="s">
        <v>55</v>
      </c>
      <c r="B31" s="728"/>
      <c r="C31" s="539" t="s">
        <v>374</v>
      </c>
      <c r="D31" s="539"/>
      <c r="E31" s="741" t="s">
        <v>12</v>
      </c>
      <c r="F31" s="742"/>
      <c r="G31" s="288">
        <v>12.6</v>
      </c>
      <c r="H31" s="731"/>
      <c r="I31" s="732"/>
      <c r="J31" s="733">
        <f t="shared" si="7"/>
        <v>0</v>
      </c>
      <c r="K31" s="734">
        <f t="shared" si="4"/>
        <v>0</v>
      </c>
      <c r="L31" s="735">
        <f t="shared" si="5"/>
        <v>0</v>
      </c>
      <c r="M31" s="736">
        <f t="shared" si="6"/>
        <v>0</v>
      </c>
      <c r="N31" s="737"/>
    </row>
    <row r="32" spans="1:14" ht="45" customHeight="1" outlineLevel="1" x14ac:dyDescent="0.25">
      <c r="A32" s="727" t="s">
        <v>56</v>
      </c>
      <c r="B32" s="728"/>
      <c r="C32" s="539" t="s">
        <v>375</v>
      </c>
      <c r="D32" s="539"/>
      <c r="E32" s="741" t="s">
        <v>12</v>
      </c>
      <c r="F32" s="742"/>
      <c r="G32" s="288">
        <v>6</v>
      </c>
      <c r="H32" s="731"/>
      <c r="I32" s="732"/>
      <c r="J32" s="733">
        <f t="shared" si="7"/>
        <v>0</v>
      </c>
      <c r="K32" s="734">
        <f t="shared" si="4"/>
        <v>0</v>
      </c>
      <c r="L32" s="735">
        <f t="shared" si="5"/>
        <v>0</v>
      </c>
      <c r="M32" s="736">
        <f t="shared" si="6"/>
        <v>0</v>
      </c>
      <c r="N32" s="737"/>
    </row>
    <row r="33" spans="1:16" ht="45" customHeight="1" outlineLevel="1" x14ac:dyDescent="0.25">
      <c r="A33" s="727" t="s">
        <v>58</v>
      </c>
      <c r="B33" s="728"/>
      <c r="C33" s="539" t="s">
        <v>376</v>
      </c>
      <c r="D33" s="539"/>
      <c r="E33" s="741" t="s">
        <v>12</v>
      </c>
      <c r="F33" s="742"/>
      <c r="G33" s="288">
        <v>12.75</v>
      </c>
      <c r="H33" s="731"/>
      <c r="I33" s="732"/>
      <c r="J33" s="733">
        <f t="shared" si="7"/>
        <v>0</v>
      </c>
      <c r="K33" s="734">
        <f t="shared" si="4"/>
        <v>0</v>
      </c>
      <c r="L33" s="735">
        <f t="shared" si="5"/>
        <v>0</v>
      </c>
      <c r="M33" s="736">
        <f t="shared" si="6"/>
        <v>0</v>
      </c>
      <c r="N33" s="737"/>
    </row>
    <row r="34" spans="1:16" ht="45" customHeight="1" outlineLevel="1" x14ac:dyDescent="0.25">
      <c r="A34" s="727" t="s">
        <v>330</v>
      </c>
      <c r="B34" s="728"/>
      <c r="C34" s="539" t="s">
        <v>377</v>
      </c>
      <c r="D34" s="539"/>
      <c r="E34" s="741" t="s">
        <v>12</v>
      </c>
      <c r="F34" s="742"/>
      <c r="G34" s="288">
        <v>18.899999999999999</v>
      </c>
      <c r="H34" s="731"/>
      <c r="I34" s="732"/>
      <c r="J34" s="733">
        <f t="shared" si="7"/>
        <v>0</v>
      </c>
      <c r="K34" s="734">
        <f t="shared" si="4"/>
        <v>0</v>
      </c>
      <c r="L34" s="735">
        <f t="shared" si="5"/>
        <v>0</v>
      </c>
      <c r="M34" s="736">
        <f t="shared" si="6"/>
        <v>0</v>
      </c>
      <c r="N34" s="737"/>
    </row>
    <row r="35" spans="1:16" ht="51.75" customHeight="1" outlineLevel="1" x14ac:dyDescent="0.25">
      <c r="A35" s="727" t="s">
        <v>331</v>
      </c>
      <c r="B35" s="728"/>
      <c r="C35" s="539" t="s">
        <v>378</v>
      </c>
      <c r="D35" s="539"/>
      <c r="E35" s="741" t="s">
        <v>12</v>
      </c>
      <c r="F35" s="742"/>
      <c r="G35" s="288">
        <v>12.6</v>
      </c>
      <c r="H35" s="731"/>
      <c r="I35" s="732"/>
      <c r="J35" s="733">
        <f t="shared" si="7"/>
        <v>0</v>
      </c>
      <c r="K35" s="734">
        <f t="shared" si="4"/>
        <v>0</v>
      </c>
      <c r="L35" s="735">
        <f t="shared" si="5"/>
        <v>0</v>
      </c>
      <c r="M35" s="736">
        <f t="shared" si="6"/>
        <v>0</v>
      </c>
      <c r="N35" s="737"/>
    </row>
    <row r="36" spans="1:16" ht="42" customHeight="1" outlineLevel="1" x14ac:dyDescent="0.25">
      <c r="A36" s="727" t="s">
        <v>332</v>
      </c>
      <c r="B36" s="728"/>
      <c r="C36" s="539" t="s">
        <v>379</v>
      </c>
      <c r="D36" s="539"/>
      <c r="E36" s="741" t="s">
        <v>12</v>
      </c>
      <c r="F36" s="742"/>
      <c r="G36" s="288">
        <v>5.6</v>
      </c>
      <c r="H36" s="731"/>
      <c r="I36" s="732"/>
      <c r="J36" s="733">
        <f t="shared" si="7"/>
        <v>0</v>
      </c>
      <c r="K36" s="734">
        <f t="shared" si="4"/>
        <v>0</v>
      </c>
      <c r="L36" s="735">
        <f t="shared" si="5"/>
        <v>0</v>
      </c>
      <c r="M36" s="736">
        <f t="shared" si="6"/>
        <v>0</v>
      </c>
      <c r="N36" s="737"/>
    </row>
    <row r="37" spans="1:16" ht="42" customHeight="1" outlineLevel="1" x14ac:dyDescent="0.25">
      <c r="A37" s="727" t="s">
        <v>333</v>
      </c>
      <c r="B37" s="728"/>
      <c r="C37" s="539" t="s">
        <v>380</v>
      </c>
      <c r="D37" s="539"/>
      <c r="E37" s="741" t="s">
        <v>12</v>
      </c>
      <c r="F37" s="742"/>
      <c r="G37" s="288">
        <v>22.4</v>
      </c>
      <c r="H37" s="731"/>
      <c r="I37" s="732"/>
      <c r="J37" s="733">
        <f t="shared" si="7"/>
        <v>0</v>
      </c>
      <c r="K37" s="734">
        <f t="shared" si="4"/>
        <v>0</v>
      </c>
      <c r="L37" s="735">
        <f t="shared" si="5"/>
        <v>0</v>
      </c>
      <c r="M37" s="736">
        <f t="shared" si="6"/>
        <v>0</v>
      </c>
      <c r="N37" s="737"/>
    </row>
    <row r="38" spans="1:16" ht="42" customHeight="1" outlineLevel="1" x14ac:dyDescent="0.25">
      <c r="A38" s="727" t="s">
        <v>334</v>
      </c>
      <c r="B38" s="728"/>
      <c r="C38" s="539" t="s">
        <v>381</v>
      </c>
      <c r="D38" s="539"/>
      <c r="E38" s="741" t="s">
        <v>12</v>
      </c>
      <c r="F38" s="742"/>
      <c r="G38" s="288">
        <v>4.95</v>
      </c>
      <c r="H38" s="731"/>
      <c r="I38" s="732"/>
      <c r="J38" s="733">
        <f t="shared" si="7"/>
        <v>0</v>
      </c>
      <c r="K38" s="734">
        <f t="shared" si="4"/>
        <v>0</v>
      </c>
      <c r="L38" s="735">
        <f t="shared" si="5"/>
        <v>0</v>
      </c>
      <c r="M38" s="736">
        <f t="shared" si="6"/>
        <v>0</v>
      </c>
      <c r="N38" s="737"/>
    </row>
    <row r="39" spans="1:16" s="715" customFormat="1" ht="47.25" customHeight="1" x14ac:dyDescent="0.2">
      <c r="A39" s="743" t="s">
        <v>382</v>
      </c>
      <c r="B39" s="744"/>
      <c r="C39" s="745" t="s">
        <v>383</v>
      </c>
      <c r="D39" s="745"/>
      <c r="E39" s="746"/>
      <c r="F39" s="747"/>
      <c r="G39" s="748"/>
      <c r="H39" s="749"/>
      <c r="I39" s="750"/>
      <c r="J39" s="751"/>
      <c r="K39" s="752">
        <f>K40+K51+K60+K69+K73</f>
        <v>0</v>
      </c>
      <c r="L39" s="750">
        <f>L40+L51+L60+L69+L73</f>
        <v>0</v>
      </c>
      <c r="M39" s="748">
        <f t="shared" si="6"/>
        <v>0</v>
      </c>
      <c r="N39" s="753"/>
    </row>
    <row r="40" spans="1:16" s="715" customFormat="1" ht="40.5" customHeight="1" collapsed="1" x14ac:dyDescent="0.2">
      <c r="A40" s="754" t="s">
        <v>353</v>
      </c>
      <c r="B40" s="717"/>
      <c r="C40" s="755" t="s">
        <v>384</v>
      </c>
      <c r="D40" s="755"/>
      <c r="E40" s="719"/>
      <c r="F40" s="720"/>
      <c r="G40" s="721"/>
      <c r="H40" s="722"/>
      <c r="I40" s="723"/>
      <c r="J40" s="724"/>
      <c r="K40" s="725">
        <f>SUM(K41:K50)</f>
        <v>0</v>
      </c>
      <c r="L40" s="723">
        <f>SUM(L41:L50)</f>
        <v>0</v>
      </c>
      <c r="M40" s="721">
        <f>K40+L40</f>
        <v>0</v>
      </c>
      <c r="N40" s="756"/>
    </row>
    <row r="41" spans="1:16" ht="50.25" customHeight="1" outlineLevel="1" x14ac:dyDescent="0.25">
      <c r="A41" s="757" t="s">
        <v>11</v>
      </c>
      <c r="B41" s="758"/>
      <c r="C41" s="294" t="s">
        <v>243</v>
      </c>
      <c r="D41" s="539"/>
      <c r="E41" s="741" t="s">
        <v>13</v>
      </c>
      <c r="F41" s="759"/>
      <c r="G41" s="288">
        <v>209.6</v>
      </c>
      <c r="H41" s="760"/>
      <c r="I41" s="732"/>
      <c r="J41" s="761">
        <f>H41+I41</f>
        <v>0</v>
      </c>
      <c r="K41" s="762"/>
      <c r="L41" s="763">
        <f>G41*I41</f>
        <v>0</v>
      </c>
      <c r="M41" s="761">
        <f t="shared" ref="M41:M46" si="8">K41+L41</f>
        <v>0</v>
      </c>
      <c r="N41" s="737"/>
    </row>
    <row r="42" spans="1:16" ht="33" customHeight="1" outlineLevel="1" x14ac:dyDescent="0.25">
      <c r="A42" s="757" t="s">
        <v>173</v>
      </c>
      <c r="B42" s="764"/>
      <c r="C42" s="294" t="s">
        <v>119</v>
      </c>
      <c r="D42" s="539"/>
      <c r="E42" s="741" t="s">
        <v>13</v>
      </c>
      <c r="F42" s="759"/>
      <c r="G42" s="288">
        <f>G41</f>
        <v>209.6</v>
      </c>
      <c r="H42" s="760"/>
      <c r="I42" s="732"/>
      <c r="J42" s="761">
        <f t="shared" ref="J42:J45" si="9">H42+I42</f>
        <v>0</v>
      </c>
      <c r="K42" s="762"/>
      <c r="L42" s="763">
        <f t="shared" ref="L42:L45" si="10">G42*I42</f>
        <v>0</v>
      </c>
      <c r="M42" s="761">
        <f t="shared" si="8"/>
        <v>0</v>
      </c>
      <c r="N42" s="737"/>
    </row>
    <row r="43" spans="1:16" ht="33" customHeight="1" outlineLevel="1" x14ac:dyDescent="0.25">
      <c r="A43" s="757" t="s">
        <v>64</v>
      </c>
      <c r="B43" s="764"/>
      <c r="C43" s="294" t="s">
        <v>385</v>
      </c>
      <c r="D43" s="765"/>
      <c r="E43" s="741" t="s">
        <v>13</v>
      </c>
      <c r="F43" s="766"/>
      <c r="G43" s="767">
        <f>G50</f>
        <v>77.599999999999994</v>
      </c>
      <c r="H43" s="760"/>
      <c r="I43" s="732"/>
      <c r="J43" s="761">
        <f t="shared" si="9"/>
        <v>0</v>
      </c>
      <c r="K43" s="762"/>
      <c r="L43" s="763">
        <f t="shared" si="10"/>
        <v>0</v>
      </c>
      <c r="M43" s="761">
        <f t="shared" si="8"/>
        <v>0</v>
      </c>
      <c r="N43" s="1162" t="s">
        <v>82</v>
      </c>
      <c r="O43" s="1064">
        <f>G43</f>
        <v>77.599999999999994</v>
      </c>
    </row>
    <row r="44" spans="1:16" ht="33" customHeight="1" outlineLevel="1" x14ac:dyDescent="0.25">
      <c r="A44" s="757" t="s">
        <v>245</v>
      </c>
      <c r="B44" s="764"/>
      <c r="C44" s="294" t="s">
        <v>386</v>
      </c>
      <c r="D44" s="765"/>
      <c r="E44" s="741" t="s">
        <v>13</v>
      </c>
      <c r="F44" s="766"/>
      <c r="G44" s="767">
        <f>G41-G43</f>
        <v>132</v>
      </c>
      <c r="H44" s="760"/>
      <c r="I44" s="732"/>
      <c r="J44" s="761">
        <f t="shared" si="9"/>
        <v>0</v>
      </c>
      <c r="K44" s="762"/>
      <c r="L44" s="763">
        <f t="shared" si="10"/>
        <v>0</v>
      </c>
      <c r="M44" s="761">
        <f t="shared" si="8"/>
        <v>0</v>
      </c>
      <c r="N44" s="1163"/>
      <c r="O44" s="435">
        <f>M44+M45</f>
        <v>0</v>
      </c>
      <c r="P44" s="436" t="s">
        <v>509</v>
      </c>
    </row>
    <row r="45" spans="1:16" ht="33" customHeight="1" outlineLevel="1" x14ac:dyDescent="0.25">
      <c r="A45" s="757" t="s">
        <v>246</v>
      </c>
      <c r="B45" s="764"/>
      <c r="C45" s="294" t="s">
        <v>121</v>
      </c>
      <c r="D45" s="765"/>
      <c r="E45" s="741" t="s">
        <v>13</v>
      </c>
      <c r="F45" s="766"/>
      <c r="G45" s="767">
        <f>G44</f>
        <v>132</v>
      </c>
      <c r="H45" s="760"/>
      <c r="I45" s="732"/>
      <c r="J45" s="761">
        <f t="shared" si="9"/>
        <v>0</v>
      </c>
      <c r="K45" s="762"/>
      <c r="L45" s="763">
        <f t="shared" si="10"/>
        <v>0</v>
      </c>
      <c r="M45" s="761">
        <f t="shared" si="8"/>
        <v>0</v>
      </c>
      <c r="N45" s="1164"/>
    </row>
    <row r="46" spans="1:16" ht="33" customHeight="1" outlineLevel="1" x14ac:dyDescent="0.25">
      <c r="A46" s="757" t="s">
        <v>247</v>
      </c>
      <c r="B46" s="764"/>
      <c r="C46" s="294" t="s">
        <v>387</v>
      </c>
      <c r="D46" s="765"/>
      <c r="E46" s="741" t="s">
        <v>13</v>
      </c>
      <c r="F46" s="768"/>
      <c r="G46" s="288">
        <v>68.7</v>
      </c>
      <c r="H46" s="760">
        <f>(H47*G47)/G46</f>
        <v>0</v>
      </c>
      <c r="I46" s="732"/>
      <c r="J46" s="761">
        <f>H46+I46</f>
        <v>0</v>
      </c>
      <c r="K46" s="762">
        <f>G46*H46</f>
        <v>0</v>
      </c>
      <c r="L46" s="763">
        <f>G46*I46</f>
        <v>0</v>
      </c>
      <c r="M46" s="761">
        <f t="shared" si="8"/>
        <v>0</v>
      </c>
      <c r="N46" s="769"/>
    </row>
    <row r="47" spans="1:16" ht="33" customHeight="1" outlineLevel="1" x14ac:dyDescent="0.25">
      <c r="A47" s="757" t="s">
        <v>388</v>
      </c>
      <c r="B47" s="770" t="s">
        <v>389</v>
      </c>
      <c r="C47" s="503" t="s">
        <v>390</v>
      </c>
      <c r="D47" s="765"/>
      <c r="E47" s="741" t="s">
        <v>13</v>
      </c>
      <c r="F47" s="768">
        <v>1.1000000000000001</v>
      </c>
      <c r="G47" s="288">
        <f>F47*G46</f>
        <v>75.569999999999993</v>
      </c>
      <c r="H47" s="731"/>
      <c r="I47" s="771"/>
      <c r="J47" s="761"/>
      <c r="K47" s="762"/>
      <c r="L47" s="763"/>
      <c r="M47" s="761"/>
      <c r="N47" s="769"/>
    </row>
    <row r="48" spans="1:16" ht="33" customHeight="1" outlineLevel="1" x14ac:dyDescent="0.25">
      <c r="A48" s="757" t="s">
        <v>251</v>
      </c>
      <c r="B48" s="772"/>
      <c r="C48" s="293" t="s">
        <v>391</v>
      </c>
      <c r="D48" s="539"/>
      <c r="E48" s="741" t="s">
        <v>13</v>
      </c>
      <c r="F48" s="768"/>
      <c r="G48" s="288">
        <v>40.5</v>
      </c>
      <c r="H48" s="760">
        <f>(H49*G49)/G48</f>
        <v>0</v>
      </c>
      <c r="I48" s="732"/>
      <c r="J48" s="761">
        <f>H48+I48</f>
        <v>0</v>
      </c>
      <c r="K48" s="762">
        <f>G48*H48</f>
        <v>0</v>
      </c>
      <c r="L48" s="763">
        <f>G48*I48</f>
        <v>0</v>
      </c>
      <c r="M48" s="761">
        <f t="shared" ref="M48" si="11">K48+L48</f>
        <v>0</v>
      </c>
      <c r="N48" s="737"/>
    </row>
    <row r="49" spans="1:14" ht="33" customHeight="1" outlineLevel="1" x14ac:dyDescent="0.25">
      <c r="A49" s="757" t="s">
        <v>253</v>
      </c>
      <c r="B49" s="770" t="s">
        <v>392</v>
      </c>
      <c r="C49" s="503" t="s">
        <v>393</v>
      </c>
      <c r="D49" s="539"/>
      <c r="E49" s="741" t="s">
        <v>13</v>
      </c>
      <c r="F49" s="768">
        <v>1.24</v>
      </c>
      <c r="G49" s="288">
        <f>G48*F49</f>
        <v>50.22</v>
      </c>
      <c r="H49" s="731"/>
      <c r="I49" s="771"/>
      <c r="J49" s="761"/>
      <c r="K49" s="762"/>
      <c r="L49" s="763"/>
      <c r="M49" s="761"/>
      <c r="N49" s="737"/>
    </row>
    <row r="50" spans="1:14" ht="33" customHeight="1" outlineLevel="1" x14ac:dyDescent="0.25">
      <c r="A50" s="757" t="s">
        <v>258</v>
      </c>
      <c r="B50" s="772"/>
      <c r="C50" s="293" t="s">
        <v>394</v>
      </c>
      <c r="D50" s="539"/>
      <c r="E50" s="741" t="s">
        <v>13</v>
      </c>
      <c r="F50" s="768"/>
      <c r="G50" s="288">
        <v>77.599999999999994</v>
      </c>
      <c r="H50" s="760"/>
      <c r="I50" s="732"/>
      <c r="J50" s="761">
        <f t="shared" ref="J50" si="12">H50+I50</f>
        <v>0</v>
      </c>
      <c r="K50" s="762"/>
      <c r="L50" s="763">
        <f t="shared" ref="L50" si="13">G50*I50</f>
        <v>0</v>
      </c>
      <c r="M50" s="761">
        <f t="shared" ref="M50" si="14">K50+L50</f>
        <v>0</v>
      </c>
      <c r="N50" s="737"/>
    </row>
    <row r="51" spans="1:14" s="715" customFormat="1" ht="36" customHeight="1" x14ac:dyDescent="0.2">
      <c r="A51" s="754">
        <v>2</v>
      </c>
      <c r="B51" s="717"/>
      <c r="C51" s="755" t="s">
        <v>395</v>
      </c>
      <c r="D51" s="755"/>
      <c r="E51" s="719"/>
      <c r="F51" s="720"/>
      <c r="G51" s="721"/>
      <c r="H51" s="722"/>
      <c r="I51" s="723"/>
      <c r="J51" s="724"/>
      <c r="K51" s="725">
        <f>SUM(K52:K59)</f>
        <v>0</v>
      </c>
      <c r="L51" s="723">
        <f>SUM(L52:L59)</f>
        <v>0</v>
      </c>
      <c r="M51" s="721">
        <f>K51+L51</f>
        <v>0</v>
      </c>
      <c r="N51" s="756"/>
    </row>
    <row r="52" spans="1:14" ht="35.1" customHeight="1" outlineLevel="1" x14ac:dyDescent="0.25">
      <c r="A52" s="757" t="s">
        <v>50</v>
      </c>
      <c r="B52" s="758"/>
      <c r="C52" s="773" t="s">
        <v>396</v>
      </c>
      <c r="D52" s="539"/>
      <c r="E52" s="741"/>
      <c r="F52" s="742"/>
      <c r="G52" s="774"/>
      <c r="H52" s="775"/>
      <c r="I52" s="776"/>
      <c r="J52" s="761"/>
      <c r="K52" s="762"/>
      <c r="L52" s="763"/>
      <c r="M52" s="761"/>
      <c r="N52" s="777"/>
    </row>
    <row r="53" spans="1:14" ht="45" customHeight="1" outlineLevel="1" x14ac:dyDescent="0.25">
      <c r="A53" s="757" t="s">
        <v>265</v>
      </c>
      <c r="B53" s="758"/>
      <c r="C53" s="539" t="s">
        <v>397</v>
      </c>
      <c r="D53" s="295" t="s">
        <v>398</v>
      </c>
      <c r="E53" s="479" t="s">
        <v>295</v>
      </c>
      <c r="F53" s="778"/>
      <c r="G53" s="774">
        <v>4</v>
      </c>
      <c r="H53" s="731"/>
      <c r="I53" s="732"/>
      <c r="J53" s="761">
        <f>H53+I53</f>
        <v>0</v>
      </c>
      <c r="K53" s="762">
        <f t="shared" ref="K53:K59" si="15">G53*H53</f>
        <v>0</v>
      </c>
      <c r="L53" s="763">
        <f t="shared" ref="L53:L59" si="16">G53*I53</f>
        <v>0</v>
      </c>
      <c r="M53" s="761">
        <f t="shared" ref="M53:M59" si="17">K53+L53</f>
        <v>0</v>
      </c>
      <c r="N53" s="777"/>
    </row>
    <row r="54" spans="1:14" ht="45" customHeight="1" outlineLevel="1" x14ac:dyDescent="0.25">
      <c r="A54" s="757" t="s">
        <v>276</v>
      </c>
      <c r="B54" s="758"/>
      <c r="C54" s="539" t="s">
        <v>399</v>
      </c>
      <c r="D54" s="295" t="s">
        <v>400</v>
      </c>
      <c r="E54" s="479" t="s">
        <v>295</v>
      </c>
      <c r="F54" s="778"/>
      <c r="G54" s="774">
        <v>4</v>
      </c>
      <c r="H54" s="731"/>
      <c r="I54" s="732"/>
      <c r="J54" s="761">
        <f>H54+I54</f>
        <v>0</v>
      </c>
      <c r="K54" s="762">
        <f t="shared" si="15"/>
        <v>0</v>
      </c>
      <c r="L54" s="763">
        <f t="shared" si="16"/>
        <v>0</v>
      </c>
      <c r="M54" s="761">
        <f t="shared" si="17"/>
        <v>0</v>
      </c>
      <c r="N54" s="777"/>
    </row>
    <row r="55" spans="1:14" ht="39.75" customHeight="1" outlineLevel="1" x14ac:dyDescent="0.25">
      <c r="A55" s="757" t="s">
        <v>283</v>
      </c>
      <c r="B55" s="758"/>
      <c r="C55" s="539" t="s">
        <v>401</v>
      </c>
      <c r="D55" s="295" t="s">
        <v>402</v>
      </c>
      <c r="E55" s="479" t="s">
        <v>295</v>
      </c>
      <c r="F55" s="778"/>
      <c r="G55" s="774">
        <v>4</v>
      </c>
      <c r="H55" s="731"/>
      <c r="I55" s="732"/>
      <c r="J55" s="761">
        <f t="shared" ref="J55:J59" si="18">H55+I55</f>
        <v>0</v>
      </c>
      <c r="K55" s="762">
        <f t="shared" si="15"/>
        <v>0</v>
      </c>
      <c r="L55" s="763">
        <f t="shared" si="16"/>
        <v>0</v>
      </c>
      <c r="M55" s="761">
        <f t="shared" si="17"/>
        <v>0</v>
      </c>
      <c r="N55" s="777"/>
    </row>
    <row r="56" spans="1:14" ht="35.1" customHeight="1" outlineLevel="1" x14ac:dyDescent="0.25">
      <c r="A56" s="757" t="s">
        <v>286</v>
      </c>
      <c r="B56" s="758"/>
      <c r="C56" s="539" t="s">
        <v>403</v>
      </c>
      <c r="D56" s="295" t="s">
        <v>404</v>
      </c>
      <c r="E56" s="479" t="s">
        <v>295</v>
      </c>
      <c r="F56" s="778"/>
      <c r="G56" s="774">
        <v>2</v>
      </c>
      <c r="H56" s="731"/>
      <c r="I56" s="732"/>
      <c r="J56" s="761">
        <f t="shared" si="18"/>
        <v>0</v>
      </c>
      <c r="K56" s="762">
        <f t="shared" si="15"/>
        <v>0</v>
      </c>
      <c r="L56" s="763">
        <f t="shared" si="16"/>
        <v>0</v>
      </c>
      <c r="M56" s="761">
        <f t="shared" si="17"/>
        <v>0</v>
      </c>
      <c r="N56" s="777"/>
    </row>
    <row r="57" spans="1:14" ht="35.1" customHeight="1" outlineLevel="1" x14ac:dyDescent="0.25">
      <c r="A57" s="757" t="s">
        <v>291</v>
      </c>
      <c r="B57" s="758"/>
      <c r="C57" s="539" t="s">
        <v>405</v>
      </c>
      <c r="D57" s="295" t="s">
        <v>406</v>
      </c>
      <c r="E57" s="479" t="s">
        <v>295</v>
      </c>
      <c r="F57" s="778"/>
      <c r="G57" s="774">
        <v>1</v>
      </c>
      <c r="H57" s="731"/>
      <c r="I57" s="732"/>
      <c r="J57" s="761">
        <f t="shared" si="18"/>
        <v>0</v>
      </c>
      <c r="K57" s="762">
        <f t="shared" si="15"/>
        <v>0</v>
      </c>
      <c r="L57" s="763">
        <f t="shared" si="16"/>
        <v>0</v>
      </c>
      <c r="M57" s="761">
        <f t="shared" si="17"/>
        <v>0</v>
      </c>
      <c r="N57" s="777"/>
    </row>
    <row r="58" spans="1:14" ht="35.1" customHeight="1" outlineLevel="1" x14ac:dyDescent="0.25">
      <c r="A58" s="757" t="s">
        <v>293</v>
      </c>
      <c r="B58" s="758"/>
      <c r="C58" s="293" t="s">
        <v>405</v>
      </c>
      <c r="D58" s="295" t="s">
        <v>407</v>
      </c>
      <c r="E58" s="479" t="s">
        <v>295</v>
      </c>
      <c r="F58" s="778"/>
      <c r="G58" s="288">
        <v>1</v>
      </c>
      <c r="H58" s="731"/>
      <c r="I58" s="732"/>
      <c r="J58" s="761">
        <f t="shared" si="18"/>
        <v>0</v>
      </c>
      <c r="K58" s="762">
        <f t="shared" si="15"/>
        <v>0</v>
      </c>
      <c r="L58" s="763">
        <f t="shared" si="16"/>
        <v>0</v>
      </c>
      <c r="M58" s="761">
        <f t="shared" si="17"/>
        <v>0</v>
      </c>
      <c r="N58" s="777"/>
    </row>
    <row r="59" spans="1:14" ht="35.1" customHeight="1" outlineLevel="1" x14ac:dyDescent="0.25">
      <c r="A59" s="757" t="s">
        <v>54</v>
      </c>
      <c r="B59" s="758"/>
      <c r="C59" s="773" t="s">
        <v>408</v>
      </c>
      <c r="D59" s="295" t="s">
        <v>409</v>
      </c>
      <c r="E59" s="479" t="s">
        <v>410</v>
      </c>
      <c r="F59" s="778"/>
      <c r="G59" s="774">
        <v>1</v>
      </c>
      <c r="H59" s="731"/>
      <c r="I59" s="732"/>
      <c r="J59" s="761">
        <f t="shared" si="18"/>
        <v>0</v>
      </c>
      <c r="K59" s="762">
        <f t="shared" si="15"/>
        <v>0</v>
      </c>
      <c r="L59" s="763">
        <f t="shared" si="16"/>
        <v>0</v>
      </c>
      <c r="M59" s="761">
        <f t="shared" si="17"/>
        <v>0</v>
      </c>
      <c r="N59" s="777"/>
    </row>
    <row r="60" spans="1:14" s="715" customFormat="1" ht="46.5" customHeight="1" x14ac:dyDescent="0.2">
      <c r="A60" s="754">
        <v>3</v>
      </c>
      <c r="B60" s="717"/>
      <c r="C60" s="755" t="s">
        <v>411</v>
      </c>
      <c r="D60" s="755"/>
      <c r="E60" s="719"/>
      <c r="F60" s="720"/>
      <c r="G60" s="721"/>
      <c r="H60" s="722"/>
      <c r="I60" s="723"/>
      <c r="J60" s="724"/>
      <c r="K60" s="725">
        <f>SUM(K61:K68)</f>
        <v>0</v>
      </c>
      <c r="L60" s="723">
        <f>SUM(L61:L68)</f>
        <v>0</v>
      </c>
      <c r="M60" s="721">
        <f>K60+L60</f>
        <v>0</v>
      </c>
      <c r="N60" s="779"/>
    </row>
    <row r="61" spans="1:14" ht="35.1" customHeight="1" outlineLevel="1" x14ac:dyDescent="0.25">
      <c r="A61" s="757" t="s">
        <v>51</v>
      </c>
      <c r="B61" s="758"/>
      <c r="C61" s="539" t="s">
        <v>412</v>
      </c>
      <c r="D61" s="539"/>
      <c r="E61" s="780" t="s">
        <v>14</v>
      </c>
      <c r="F61" s="781"/>
      <c r="G61" s="288">
        <v>340</v>
      </c>
      <c r="H61" s="731"/>
      <c r="I61" s="732"/>
      <c r="J61" s="761">
        <f t="shared" ref="J61:J68" si="19">H61+I61</f>
        <v>0</v>
      </c>
      <c r="K61" s="762">
        <f t="shared" ref="K61:K68" si="20">G61*H61</f>
        <v>0</v>
      </c>
      <c r="L61" s="763">
        <f t="shared" ref="L61:L68" si="21">G61*I61</f>
        <v>0</v>
      </c>
      <c r="M61" s="761">
        <f t="shared" ref="M61:M68" si="22">K61+L61</f>
        <v>0</v>
      </c>
      <c r="N61" s="777"/>
    </row>
    <row r="62" spans="1:14" ht="35.1" customHeight="1" outlineLevel="1" x14ac:dyDescent="0.25">
      <c r="A62" s="757" t="s">
        <v>59</v>
      </c>
      <c r="B62" s="758"/>
      <c r="C62" s="539" t="s">
        <v>413</v>
      </c>
      <c r="D62" s="539"/>
      <c r="E62" s="780" t="s">
        <v>14</v>
      </c>
      <c r="F62" s="781"/>
      <c r="G62" s="288">
        <v>138</v>
      </c>
      <c r="H62" s="731"/>
      <c r="I62" s="732"/>
      <c r="J62" s="761">
        <f t="shared" si="19"/>
        <v>0</v>
      </c>
      <c r="K62" s="762">
        <f t="shared" si="20"/>
        <v>0</v>
      </c>
      <c r="L62" s="763">
        <f t="shared" si="21"/>
        <v>0</v>
      </c>
      <c r="M62" s="761">
        <f t="shared" si="22"/>
        <v>0</v>
      </c>
      <c r="N62" s="777"/>
    </row>
    <row r="63" spans="1:14" ht="35.1" customHeight="1" outlineLevel="1" x14ac:dyDescent="0.25">
      <c r="A63" s="757" t="s">
        <v>61</v>
      </c>
      <c r="B63" s="758"/>
      <c r="C63" s="539" t="s">
        <v>414</v>
      </c>
      <c r="D63" s="539"/>
      <c r="E63" s="780" t="s">
        <v>14</v>
      </c>
      <c r="F63" s="781"/>
      <c r="G63" s="288">
        <v>317.5</v>
      </c>
      <c r="H63" s="731"/>
      <c r="I63" s="732"/>
      <c r="J63" s="761">
        <f t="shared" si="19"/>
        <v>0</v>
      </c>
      <c r="K63" s="762">
        <f t="shared" si="20"/>
        <v>0</v>
      </c>
      <c r="L63" s="763">
        <f t="shared" si="21"/>
        <v>0</v>
      </c>
      <c r="M63" s="761">
        <f t="shared" si="22"/>
        <v>0</v>
      </c>
      <c r="N63" s="777"/>
    </row>
    <row r="64" spans="1:14" ht="35.1" customHeight="1" outlineLevel="1" x14ac:dyDescent="0.25">
      <c r="A64" s="757" t="s">
        <v>78</v>
      </c>
      <c r="B64" s="758"/>
      <c r="C64" s="539" t="s">
        <v>415</v>
      </c>
      <c r="D64" s="539"/>
      <c r="E64" s="780" t="s">
        <v>14</v>
      </c>
      <c r="F64" s="781"/>
      <c r="G64" s="288">
        <v>131.30000000000001</v>
      </c>
      <c r="H64" s="731"/>
      <c r="I64" s="732"/>
      <c r="J64" s="761">
        <f t="shared" si="19"/>
        <v>0</v>
      </c>
      <c r="K64" s="762">
        <f t="shared" si="20"/>
        <v>0</v>
      </c>
      <c r="L64" s="763">
        <f t="shared" si="21"/>
        <v>0</v>
      </c>
      <c r="M64" s="761">
        <f t="shared" si="22"/>
        <v>0</v>
      </c>
      <c r="N64" s="777"/>
    </row>
    <row r="65" spans="1:14" ht="35.1" customHeight="1" outlineLevel="1" x14ac:dyDescent="0.25">
      <c r="A65" s="757" t="s">
        <v>186</v>
      </c>
      <c r="B65" s="758"/>
      <c r="C65" s="539" t="s">
        <v>416</v>
      </c>
      <c r="D65" s="539"/>
      <c r="E65" s="780" t="s">
        <v>14</v>
      </c>
      <c r="F65" s="781"/>
      <c r="G65" s="288">
        <v>23.5</v>
      </c>
      <c r="H65" s="731"/>
      <c r="I65" s="732"/>
      <c r="J65" s="761">
        <f t="shared" si="19"/>
        <v>0</v>
      </c>
      <c r="K65" s="762">
        <f t="shared" si="20"/>
        <v>0</v>
      </c>
      <c r="L65" s="763">
        <f t="shared" si="21"/>
        <v>0</v>
      </c>
      <c r="M65" s="761">
        <f t="shared" si="22"/>
        <v>0</v>
      </c>
      <c r="N65" s="777"/>
    </row>
    <row r="66" spans="1:14" ht="35.1" customHeight="1" outlineLevel="1" x14ac:dyDescent="0.25">
      <c r="A66" s="757" t="s">
        <v>417</v>
      </c>
      <c r="B66" s="758"/>
      <c r="C66" s="539" t="s">
        <v>418</v>
      </c>
      <c r="D66" s="539"/>
      <c r="E66" s="780" t="s">
        <v>14</v>
      </c>
      <c r="F66" s="781"/>
      <c r="G66" s="288">
        <v>131.30000000000001</v>
      </c>
      <c r="H66" s="731"/>
      <c r="I66" s="732"/>
      <c r="J66" s="761">
        <f t="shared" si="19"/>
        <v>0</v>
      </c>
      <c r="K66" s="762">
        <f t="shared" si="20"/>
        <v>0</v>
      </c>
      <c r="L66" s="763">
        <f t="shared" si="21"/>
        <v>0</v>
      </c>
      <c r="M66" s="761">
        <f t="shared" si="22"/>
        <v>0</v>
      </c>
      <c r="N66" s="777"/>
    </row>
    <row r="67" spans="1:14" ht="35.1" customHeight="1" outlineLevel="1" x14ac:dyDescent="0.25">
      <c r="A67" s="757" t="s">
        <v>419</v>
      </c>
      <c r="B67" s="758"/>
      <c r="C67" s="293" t="s">
        <v>420</v>
      </c>
      <c r="D67" s="539"/>
      <c r="E67" s="479" t="s">
        <v>295</v>
      </c>
      <c r="F67" s="781"/>
      <c r="G67" s="288">
        <v>2</v>
      </c>
      <c r="H67" s="731"/>
      <c r="I67" s="732"/>
      <c r="J67" s="761">
        <f t="shared" si="19"/>
        <v>0</v>
      </c>
      <c r="K67" s="762">
        <f t="shared" si="20"/>
        <v>0</v>
      </c>
      <c r="L67" s="763">
        <f t="shared" si="21"/>
        <v>0</v>
      </c>
      <c r="M67" s="761">
        <f t="shared" si="22"/>
        <v>0</v>
      </c>
      <c r="N67" s="777"/>
    </row>
    <row r="68" spans="1:14" ht="35.1" customHeight="1" outlineLevel="1" x14ac:dyDescent="0.25">
      <c r="A68" s="757" t="s">
        <v>421</v>
      </c>
      <c r="B68" s="758"/>
      <c r="C68" s="293" t="s">
        <v>422</v>
      </c>
      <c r="D68" s="293"/>
      <c r="E68" s="479" t="s">
        <v>295</v>
      </c>
      <c r="F68" s="781"/>
      <c r="G68" s="288">
        <v>2</v>
      </c>
      <c r="H68" s="731"/>
      <c r="I68" s="732"/>
      <c r="J68" s="761">
        <f t="shared" si="19"/>
        <v>0</v>
      </c>
      <c r="K68" s="762">
        <f t="shared" si="20"/>
        <v>0</v>
      </c>
      <c r="L68" s="763">
        <f t="shared" si="21"/>
        <v>0</v>
      </c>
      <c r="M68" s="761">
        <f t="shared" si="22"/>
        <v>0</v>
      </c>
      <c r="N68" s="777"/>
    </row>
    <row r="69" spans="1:14" s="715" customFormat="1" ht="33.75" customHeight="1" x14ac:dyDescent="0.2">
      <c r="A69" s="754">
        <v>4</v>
      </c>
      <c r="B69" s="717"/>
      <c r="C69" s="755" t="s">
        <v>423</v>
      </c>
      <c r="D69" s="755"/>
      <c r="E69" s="719"/>
      <c r="F69" s="720"/>
      <c r="G69" s="721"/>
      <c r="H69" s="722"/>
      <c r="I69" s="723"/>
      <c r="J69" s="724"/>
      <c r="K69" s="725">
        <f>SUM(K70:K72)</f>
        <v>0</v>
      </c>
      <c r="L69" s="723">
        <f>SUM(L70:L72)</f>
        <v>0</v>
      </c>
      <c r="M69" s="721">
        <f>K69+L69</f>
        <v>0</v>
      </c>
      <c r="N69" s="756"/>
    </row>
    <row r="70" spans="1:14" ht="36.75" customHeight="1" outlineLevel="1" x14ac:dyDescent="0.25">
      <c r="A70" s="757" t="s">
        <v>53</v>
      </c>
      <c r="B70" s="758"/>
      <c r="C70" s="539" t="s">
        <v>424</v>
      </c>
      <c r="D70" s="539"/>
      <c r="E70" s="479" t="s">
        <v>410</v>
      </c>
      <c r="F70" s="778"/>
      <c r="G70" s="288">
        <v>2</v>
      </c>
      <c r="H70" s="731"/>
      <c r="I70" s="732"/>
      <c r="J70" s="761">
        <f t="shared" ref="J70:J72" si="23">H70+I70</f>
        <v>0</v>
      </c>
      <c r="K70" s="762">
        <f t="shared" ref="K70:K72" si="24">G70*H70</f>
        <v>0</v>
      </c>
      <c r="L70" s="763">
        <f t="shared" ref="L70:L72" si="25">G70*I70</f>
        <v>0</v>
      </c>
      <c r="M70" s="761">
        <f t="shared" ref="M70:M72" si="26">K70+L70</f>
        <v>0</v>
      </c>
      <c r="N70" s="737"/>
    </row>
    <row r="71" spans="1:14" ht="36.75" customHeight="1" outlineLevel="1" x14ac:dyDescent="0.25">
      <c r="A71" s="757" t="s">
        <v>425</v>
      </c>
      <c r="B71" s="758"/>
      <c r="C71" s="539" t="s">
        <v>426</v>
      </c>
      <c r="D71" s="539" t="s">
        <v>427</v>
      </c>
      <c r="E71" s="479" t="s">
        <v>410</v>
      </c>
      <c r="F71" s="778"/>
      <c r="G71" s="288">
        <v>1</v>
      </c>
      <c r="H71" s="731"/>
      <c r="I71" s="732"/>
      <c r="J71" s="761">
        <f t="shared" si="23"/>
        <v>0</v>
      </c>
      <c r="K71" s="762">
        <f t="shared" si="24"/>
        <v>0</v>
      </c>
      <c r="L71" s="763">
        <f t="shared" si="25"/>
        <v>0</v>
      </c>
      <c r="M71" s="761">
        <f t="shared" si="26"/>
        <v>0</v>
      </c>
      <c r="N71" s="737"/>
    </row>
    <row r="72" spans="1:14" ht="36.75" customHeight="1" outlineLevel="1" x14ac:dyDescent="0.25">
      <c r="A72" s="757" t="s">
        <v>428</v>
      </c>
      <c r="B72" s="758"/>
      <c r="C72" s="539" t="s">
        <v>429</v>
      </c>
      <c r="D72" s="539" t="s">
        <v>427</v>
      </c>
      <c r="E72" s="479" t="s">
        <v>410</v>
      </c>
      <c r="F72" s="778"/>
      <c r="G72" s="288">
        <v>2</v>
      </c>
      <c r="H72" s="731"/>
      <c r="I72" s="732"/>
      <c r="J72" s="761">
        <f t="shared" si="23"/>
        <v>0</v>
      </c>
      <c r="K72" s="762">
        <f t="shared" si="24"/>
        <v>0</v>
      </c>
      <c r="L72" s="763">
        <f t="shared" si="25"/>
        <v>0</v>
      </c>
      <c r="M72" s="761">
        <f t="shared" si="26"/>
        <v>0</v>
      </c>
      <c r="N72" s="737"/>
    </row>
    <row r="73" spans="1:14" s="715" customFormat="1" ht="39" customHeight="1" x14ac:dyDescent="0.2">
      <c r="A73" s="754">
        <v>5</v>
      </c>
      <c r="B73" s="717"/>
      <c r="C73" s="755" t="s">
        <v>430</v>
      </c>
      <c r="D73" s="755"/>
      <c r="E73" s="719"/>
      <c r="F73" s="720"/>
      <c r="G73" s="721"/>
      <c r="H73" s="722"/>
      <c r="I73" s="723"/>
      <c r="J73" s="724"/>
      <c r="K73" s="725">
        <f>SUM(K74:K76)</f>
        <v>0</v>
      </c>
      <c r="L73" s="723">
        <f>SUM(L74:L76)</f>
        <v>0</v>
      </c>
      <c r="M73" s="721">
        <f>K73+L73</f>
        <v>0</v>
      </c>
      <c r="N73" s="756"/>
    </row>
    <row r="74" spans="1:14" ht="35.1" customHeight="1" outlineLevel="1" x14ac:dyDescent="0.25">
      <c r="A74" s="757" t="s">
        <v>208</v>
      </c>
      <c r="B74" s="758"/>
      <c r="C74" s="539" t="s">
        <v>431</v>
      </c>
      <c r="D74" s="539"/>
      <c r="E74" s="741" t="s">
        <v>170</v>
      </c>
      <c r="F74" s="742"/>
      <c r="G74" s="288">
        <v>8</v>
      </c>
      <c r="H74" s="731"/>
      <c r="I74" s="732"/>
      <c r="J74" s="733">
        <f>H74+I74</f>
        <v>0</v>
      </c>
      <c r="K74" s="734">
        <f>G74*H74</f>
        <v>0</v>
      </c>
      <c r="L74" s="735">
        <f>G74*I74</f>
        <v>0</v>
      </c>
      <c r="M74" s="736">
        <f t="shared" ref="M74:M76" si="27">K74+L74</f>
        <v>0</v>
      </c>
      <c r="N74" s="737"/>
    </row>
    <row r="75" spans="1:14" ht="35.1" customHeight="1" outlineLevel="1" x14ac:dyDescent="0.25">
      <c r="A75" s="757" t="s">
        <v>210</v>
      </c>
      <c r="B75" s="758"/>
      <c r="C75" s="539" t="s">
        <v>432</v>
      </c>
      <c r="D75" s="539"/>
      <c r="E75" s="741" t="s">
        <v>170</v>
      </c>
      <c r="F75" s="742"/>
      <c r="G75" s="288">
        <v>8</v>
      </c>
      <c r="H75" s="731"/>
      <c r="I75" s="732"/>
      <c r="J75" s="733">
        <f t="shared" ref="J75:J76" si="28">H75+I75</f>
        <v>0</v>
      </c>
      <c r="K75" s="734">
        <f t="shared" ref="K75:K76" si="29">G75*H75</f>
        <v>0</v>
      </c>
      <c r="L75" s="735">
        <f t="shared" ref="L75:L76" si="30">G75*I75</f>
        <v>0</v>
      </c>
      <c r="M75" s="736">
        <f t="shared" si="27"/>
        <v>0</v>
      </c>
      <c r="N75" s="737"/>
    </row>
    <row r="76" spans="1:14" ht="35.1" customHeight="1" outlineLevel="1" x14ac:dyDescent="0.25">
      <c r="A76" s="757" t="s">
        <v>433</v>
      </c>
      <c r="B76" s="758"/>
      <c r="C76" s="293" t="s">
        <v>434</v>
      </c>
      <c r="D76" s="295" t="s">
        <v>435</v>
      </c>
      <c r="E76" s="741" t="s">
        <v>170</v>
      </c>
      <c r="F76" s="742"/>
      <c r="G76" s="288">
        <v>8</v>
      </c>
      <c r="H76" s="731"/>
      <c r="I76" s="732"/>
      <c r="J76" s="733">
        <f t="shared" si="28"/>
        <v>0</v>
      </c>
      <c r="K76" s="734">
        <f t="shared" si="29"/>
        <v>0</v>
      </c>
      <c r="L76" s="735">
        <f t="shared" si="30"/>
        <v>0</v>
      </c>
      <c r="M76" s="736">
        <f t="shared" si="27"/>
        <v>0</v>
      </c>
      <c r="N76" s="737"/>
    </row>
    <row r="77" spans="1:14" s="794" customFormat="1" ht="45.75" customHeight="1" thickBot="1" x14ac:dyDescent="0.3">
      <c r="A77" s="782"/>
      <c r="B77" s="783" t="s">
        <v>23</v>
      </c>
      <c r="C77" s="783" t="s">
        <v>16</v>
      </c>
      <c r="D77" s="783"/>
      <c r="E77" s="784"/>
      <c r="F77" s="785"/>
      <c r="G77" s="786"/>
      <c r="H77" s="787"/>
      <c r="I77" s="788"/>
      <c r="J77" s="789"/>
      <c r="K77" s="790">
        <f>K16+K39</f>
        <v>0</v>
      </c>
      <c r="L77" s="791">
        <f>L16+L39</f>
        <v>0</v>
      </c>
      <c r="M77" s="792">
        <f>K77+L77</f>
        <v>0</v>
      </c>
      <c r="N77" s="793"/>
    </row>
    <row r="78" spans="1:14" s="668" customFormat="1" x14ac:dyDescent="0.25">
      <c r="A78" s="795"/>
      <c r="B78" s="666"/>
      <c r="E78" s="796"/>
      <c r="F78" s="796"/>
      <c r="J78" s="797"/>
      <c r="K78" s="797"/>
      <c r="L78" s="797"/>
      <c r="M78" s="797"/>
    </row>
    <row r="79" spans="1:14" s="740" customFormat="1" ht="24.75" customHeight="1" x14ac:dyDescent="0.25">
      <c r="A79" s="630"/>
      <c r="B79" s="798" t="s">
        <v>436</v>
      </c>
      <c r="C79" s="630"/>
      <c r="D79" s="630"/>
      <c r="E79" s="631"/>
      <c r="F79" s="631"/>
      <c r="G79" s="630"/>
      <c r="H79" s="799"/>
      <c r="I79" s="800"/>
      <c r="J79" s="801"/>
      <c r="K79" s="801"/>
      <c r="L79" s="801"/>
      <c r="M79" s="630"/>
      <c r="N79" s="630"/>
    </row>
    <row r="80" spans="1:14" s="740" customFormat="1" ht="13.5" customHeight="1" x14ac:dyDescent="0.25">
      <c r="A80" s="630"/>
      <c r="B80" s="798"/>
      <c r="C80" s="630"/>
      <c r="D80" s="630"/>
      <c r="E80" s="631"/>
      <c r="F80" s="631"/>
      <c r="G80" s="630"/>
      <c r="H80" s="630"/>
      <c r="I80" s="801"/>
      <c r="J80" s="801"/>
      <c r="K80" s="801"/>
      <c r="L80" s="801"/>
      <c r="M80" s="630"/>
      <c r="N80" s="630"/>
    </row>
    <row r="81" spans="1:63" s="740" customFormat="1" ht="24.75" customHeight="1" x14ac:dyDescent="0.25">
      <c r="A81" s="630"/>
      <c r="B81" s="802" t="s">
        <v>40</v>
      </c>
      <c r="C81" s="630"/>
      <c r="D81" s="630"/>
      <c r="E81" s="631"/>
      <c r="F81" s="631"/>
      <c r="G81" s="630"/>
      <c r="H81" s="630"/>
      <c r="I81" s="801"/>
      <c r="J81" s="801"/>
      <c r="K81" s="801"/>
      <c r="L81" s="801"/>
      <c r="M81" s="630"/>
      <c r="N81" s="630"/>
    </row>
    <row r="82" spans="1:63" s="740" customFormat="1" ht="9.75" customHeight="1" x14ac:dyDescent="0.25">
      <c r="A82" s="630"/>
      <c r="B82" s="798"/>
      <c r="C82" s="630"/>
      <c r="D82" s="630"/>
      <c r="E82" s="631"/>
      <c r="F82" s="631"/>
      <c r="G82" s="630"/>
      <c r="H82" s="630"/>
      <c r="I82" s="801"/>
      <c r="J82" s="801"/>
      <c r="K82" s="801"/>
      <c r="L82" s="801"/>
      <c r="M82" s="630"/>
      <c r="N82" s="630"/>
    </row>
    <row r="83" spans="1:63" s="798" customFormat="1" ht="32.25" customHeight="1" x14ac:dyDescent="0.25">
      <c r="A83" s="803"/>
      <c r="B83" s="802" t="s">
        <v>17</v>
      </c>
      <c r="C83" s="804"/>
      <c r="D83" s="804"/>
      <c r="E83" s="805"/>
      <c r="F83" s="805"/>
      <c r="G83" s="806"/>
      <c r="H83" s="807"/>
      <c r="I83" s="804"/>
      <c r="J83" s="804"/>
      <c r="K83" s="804"/>
      <c r="L83" s="804"/>
      <c r="M83" s="808"/>
      <c r="N83" s="646"/>
    </row>
    <row r="84" spans="1:63" s="811" customFormat="1" ht="37.5" customHeight="1" x14ac:dyDescent="0.25">
      <c r="A84" s="809">
        <v>1</v>
      </c>
      <c r="B84" s="1165" t="s">
        <v>34</v>
      </c>
      <c r="C84" s="1165"/>
      <c r="D84" s="1165"/>
      <c r="E84" s="1165"/>
      <c r="F84" s="1165"/>
      <c r="G84" s="1165"/>
      <c r="H84" s="1165"/>
      <c r="I84" s="1165"/>
      <c r="J84" s="1165"/>
      <c r="K84" s="1165"/>
      <c r="L84" s="1165"/>
      <c r="M84" s="1165"/>
      <c r="N84" s="1165"/>
      <c r="O84" s="810"/>
      <c r="P84" s="810"/>
      <c r="Q84" s="810"/>
      <c r="R84" s="810"/>
      <c r="S84" s="810"/>
      <c r="T84" s="810"/>
      <c r="U84" s="810"/>
      <c r="V84" s="810"/>
      <c r="W84" s="810"/>
      <c r="X84" s="810"/>
      <c r="Y84" s="810"/>
      <c r="Z84" s="810"/>
      <c r="AA84" s="810"/>
      <c r="AB84" s="810"/>
      <c r="AC84" s="810"/>
      <c r="AD84" s="810"/>
      <c r="AE84" s="810"/>
      <c r="AF84" s="810"/>
      <c r="AG84" s="810"/>
      <c r="AH84" s="810"/>
      <c r="AI84" s="810"/>
      <c r="AJ84" s="810"/>
      <c r="AK84" s="810"/>
      <c r="AL84" s="810"/>
      <c r="AM84" s="810"/>
      <c r="AN84" s="810"/>
      <c r="AO84" s="810"/>
      <c r="AP84" s="810"/>
      <c r="AQ84" s="810"/>
      <c r="AR84" s="810"/>
      <c r="AS84" s="810"/>
      <c r="AT84" s="810"/>
      <c r="AU84" s="810"/>
      <c r="AV84" s="810"/>
      <c r="AW84" s="810"/>
      <c r="AX84" s="810"/>
      <c r="AY84" s="810"/>
      <c r="AZ84" s="810"/>
      <c r="BA84" s="810"/>
      <c r="BB84" s="810"/>
      <c r="BC84" s="810"/>
      <c r="BD84" s="810"/>
      <c r="BE84" s="810"/>
      <c r="BF84" s="810"/>
      <c r="BG84" s="810"/>
      <c r="BH84" s="810"/>
      <c r="BI84" s="810"/>
      <c r="BJ84" s="810"/>
      <c r="BK84" s="810"/>
    </row>
    <row r="85" spans="1:63" s="424" customFormat="1" ht="48.75" customHeight="1" x14ac:dyDescent="0.25">
      <c r="A85" s="812">
        <v>2</v>
      </c>
      <c r="B85" s="1165" t="s">
        <v>18</v>
      </c>
      <c r="C85" s="1165"/>
      <c r="D85" s="1165"/>
      <c r="E85" s="1165"/>
      <c r="F85" s="1165"/>
      <c r="G85" s="1165"/>
      <c r="H85" s="1165"/>
      <c r="I85" s="1165"/>
      <c r="J85" s="1165"/>
      <c r="K85" s="1165"/>
      <c r="L85" s="1165"/>
      <c r="M85" s="1165"/>
      <c r="N85" s="1165"/>
    </row>
    <row r="86" spans="1:63" s="424" customFormat="1" ht="217.5" customHeight="1" x14ac:dyDescent="0.25">
      <c r="A86" s="813">
        <v>3</v>
      </c>
      <c r="B86" s="1077" t="s">
        <v>437</v>
      </c>
      <c r="C86" s="1077"/>
      <c r="D86" s="1077"/>
      <c r="E86" s="1077"/>
      <c r="F86" s="1077"/>
      <c r="G86" s="1077"/>
      <c r="H86" s="1077"/>
      <c r="I86" s="1077"/>
      <c r="J86" s="1077"/>
      <c r="K86" s="1077"/>
      <c r="L86" s="1077"/>
      <c r="M86" s="1077"/>
      <c r="N86" s="1077"/>
    </row>
    <row r="87" spans="1:63" s="424" customFormat="1" ht="43.5" customHeight="1" x14ac:dyDescent="0.25">
      <c r="A87" s="813">
        <v>4</v>
      </c>
      <c r="B87" s="1077" t="s">
        <v>438</v>
      </c>
      <c r="C87" s="1077"/>
      <c r="D87" s="1077"/>
      <c r="E87" s="1077"/>
      <c r="F87" s="1077"/>
      <c r="G87" s="1077"/>
      <c r="H87" s="1077"/>
      <c r="I87" s="1077"/>
      <c r="J87" s="1077"/>
      <c r="K87" s="1077"/>
      <c r="L87" s="1077"/>
      <c r="M87" s="1077"/>
      <c r="N87" s="1077"/>
    </row>
    <row r="88" spans="1:63" s="378" customFormat="1" ht="29.25" customHeight="1" x14ac:dyDescent="0.25">
      <c r="A88" s="814">
        <v>5</v>
      </c>
      <c r="B88" s="1077" t="s">
        <v>37</v>
      </c>
      <c r="C88" s="1077"/>
      <c r="D88" s="1077"/>
      <c r="E88" s="1077"/>
      <c r="F88" s="1077"/>
      <c r="G88" s="1077"/>
      <c r="H88" s="1077"/>
      <c r="I88" s="1077"/>
      <c r="J88" s="1077"/>
      <c r="K88" s="1077"/>
      <c r="L88" s="1077"/>
      <c r="M88" s="1077"/>
      <c r="N88" s="1077"/>
    </row>
    <row r="89" spans="1:63" s="815" customFormat="1" ht="42" customHeight="1" x14ac:dyDescent="0.25">
      <c r="A89" s="814">
        <v>6</v>
      </c>
      <c r="B89" s="1077" t="s">
        <v>439</v>
      </c>
      <c r="C89" s="1077"/>
      <c r="D89" s="1077"/>
      <c r="E89" s="1077"/>
      <c r="F89" s="1077"/>
      <c r="G89" s="1077"/>
      <c r="H89" s="1077"/>
      <c r="I89" s="1077"/>
      <c r="J89" s="1077"/>
      <c r="K89" s="1077"/>
      <c r="L89" s="1077"/>
      <c r="M89" s="1077"/>
      <c r="N89" s="1077"/>
    </row>
    <row r="90" spans="1:63" s="668" customFormat="1" ht="408.75" customHeight="1" x14ac:dyDescent="0.25">
      <c r="A90" s="816" t="s">
        <v>440</v>
      </c>
      <c r="B90" s="1166" t="s">
        <v>443</v>
      </c>
      <c r="C90" s="1167"/>
      <c r="D90" s="1167"/>
      <c r="E90" s="1167"/>
      <c r="F90" s="1167"/>
      <c r="G90" s="1167"/>
      <c r="H90" s="1167"/>
      <c r="I90" s="1167"/>
      <c r="J90" s="1167"/>
      <c r="K90" s="1167"/>
      <c r="L90" s="1167"/>
      <c r="M90" s="1167"/>
      <c r="N90" s="1167"/>
    </row>
    <row r="91" spans="1:63" s="667" customFormat="1" ht="324.75" customHeight="1" x14ac:dyDescent="0.25">
      <c r="A91" s="817"/>
      <c r="B91" s="1166" t="s">
        <v>444</v>
      </c>
      <c r="C91" s="1166"/>
      <c r="D91" s="1166"/>
      <c r="E91" s="1166"/>
      <c r="F91" s="1166"/>
      <c r="G91" s="1166"/>
      <c r="H91" s="1166"/>
      <c r="I91" s="1166"/>
      <c r="J91" s="1166"/>
      <c r="K91" s="1166"/>
      <c r="L91" s="1166"/>
      <c r="M91" s="1166"/>
      <c r="N91" s="1166"/>
    </row>
    <row r="92" spans="1:63" s="424" customFormat="1" ht="58.5" customHeight="1" x14ac:dyDescent="0.25">
      <c r="A92" s="818">
        <v>8</v>
      </c>
      <c r="B92" s="1168" t="s">
        <v>229</v>
      </c>
      <c r="C92" s="1168"/>
      <c r="D92" s="1168"/>
      <c r="E92" s="1168"/>
      <c r="F92" s="1168"/>
      <c r="G92" s="1168"/>
      <c r="H92" s="1168"/>
      <c r="I92" s="1168"/>
      <c r="J92" s="1168"/>
      <c r="K92" s="1168"/>
      <c r="L92" s="1168"/>
      <c r="M92" s="1168"/>
      <c r="N92" s="1168"/>
    </row>
    <row r="93" spans="1:63" s="424" customFormat="1" ht="27" customHeight="1" x14ac:dyDescent="0.25">
      <c r="A93" s="818">
        <v>9</v>
      </c>
      <c r="B93" s="1169" t="s">
        <v>441</v>
      </c>
      <c r="C93" s="1169"/>
      <c r="D93" s="1169"/>
      <c r="E93" s="1169"/>
      <c r="F93" s="1169"/>
      <c r="G93" s="1169"/>
      <c r="H93" s="1169"/>
      <c r="I93" s="1169"/>
      <c r="J93" s="1169"/>
      <c r="K93" s="1169"/>
      <c r="L93" s="1169"/>
      <c r="M93" s="1169"/>
      <c r="N93" s="1169"/>
    </row>
    <row r="94" spans="1:63" s="424" customFormat="1" ht="30.75" customHeight="1" x14ac:dyDescent="0.25">
      <c r="A94" s="818">
        <v>10</v>
      </c>
      <c r="B94" s="1169" t="s">
        <v>230</v>
      </c>
      <c r="C94" s="1169"/>
      <c r="D94" s="1169"/>
      <c r="E94" s="1169"/>
      <c r="F94" s="1169"/>
      <c r="G94" s="1169"/>
      <c r="H94" s="1169"/>
      <c r="I94" s="1169"/>
      <c r="J94" s="1169"/>
      <c r="K94" s="1169"/>
      <c r="L94" s="1169"/>
      <c r="M94" s="1169"/>
      <c r="N94" s="1169"/>
    </row>
    <row r="95" spans="1:63" s="667" customFormat="1" ht="27.75" customHeight="1" x14ac:dyDescent="0.25">
      <c r="A95" s="818">
        <v>11</v>
      </c>
      <c r="B95" s="1165" t="s">
        <v>22</v>
      </c>
      <c r="C95" s="1165"/>
      <c r="D95" s="1165"/>
      <c r="E95" s="1165"/>
      <c r="F95" s="1165"/>
      <c r="G95" s="1165"/>
      <c r="H95" s="1165"/>
      <c r="I95" s="1165"/>
      <c r="J95" s="1165"/>
      <c r="K95" s="1165"/>
      <c r="L95" s="1165"/>
      <c r="M95" s="1165"/>
      <c r="N95" s="1165"/>
    </row>
    <row r="96" spans="1:63" s="677" customFormat="1" ht="15.75" x14ac:dyDescent="0.2">
      <c r="A96" s="678"/>
      <c r="B96" s="678"/>
      <c r="C96" s="679"/>
      <c r="D96" s="680"/>
      <c r="E96" s="672"/>
      <c r="F96" s="672"/>
      <c r="G96" s="681"/>
      <c r="H96" s="682"/>
      <c r="I96" s="682"/>
      <c r="J96" s="682"/>
      <c r="K96" s="683"/>
      <c r="L96" s="418"/>
    </row>
    <row r="97" spans="1:14" s="667" customFormat="1" ht="15.75" x14ac:dyDescent="0.25">
      <c r="A97" s="819"/>
      <c r="B97" s="819"/>
      <c r="C97" s="820"/>
      <c r="D97" s="819"/>
      <c r="E97" s="819"/>
      <c r="F97" s="819"/>
      <c r="G97" s="429"/>
      <c r="H97" s="429"/>
      <c r="I97" s="429"/>
      <c r="J97" s="429"/>
    </row>
    <row r="98" spans="1:14" s="667" customFormat="1" ht="15.75" x14ac:dyDescent="0.25">
      <c r="A98" s="819"/>
      <c r="B98" s="821"/>
      <c r="C98" s="329"/>
      <c r="D98" s="819"/>
      <c r="E98" s="819"/>
      <c r="F98" s="819"/>
      <c r="G98" s="429"/>
      <c r="H98" s="429"/>
      <c r="I98" s="429"/>
      <c r="J98" s="429"/>
    </row>
    <row r="99" spans="1:14" s="819" customFormat="1" ht="30" customHeight="1" x14ac:dyDescent="0.25">
      <c r="B99" s="822"/>
      <c r="C99" s="329"/>
      <c r="G99" s="823"/>
      <c r="H99" s="823"/>
      <c r="I99" s="823"/>
      <c r="J99" s="823"/>
    </row>
    <row r="100" spans="1:14" s="819" customFormat="1" ht="15.75" x14ac:dyDescent="0.25">
      <c r="B100" s="822"/>
      <c r="C100" s="329"/>
      <c r="D100" s="821"/>
      <c r="F100" s="824"/>
      <c r="G100" s="823"/>
      <c r="H100" s="823"/>
      <c r="I100" s="823"/>
      <c r="J100" s="823"/>
    </row>
    <row r="101" spans="1:14" s="819" customFormat="1" ht="15.75" x14ac:dyDescent="0.25">
      <c r="B101" s="821"/>
      <c r="C101" s="329"/>
      <c r="G101" s="823"/>
      <c r="H101" s="823"/>
      <c r="I101" s="823"/>
      <c r="J101" s="823"/>
    </row>
    <row r="102" spans="1:14" s="819" customFormat="1" ht="30" customHeight="1" x14ac:dyDescent="0.25">
      <c r="B102" s="822"/>
      <c r="C102" s="329"/>
      <c r="G102" s="823"/>
      <c r="H102" s="823"/>
      <c r="I102" s="823"/>
      <c r="J102" s="823"/>
    </row>
    <row r="103" spans="1:14" s="819" customFormat="1" ht="49.5" customHeight="1" x14ac:dyDescent="0.25">
      <c r="B103" s="821"/>
      <c r="C103" s="329"/>
      <c r="D103" s="821"/>
      <c r="G103" s="823"/>
      <c r="H103" s="823"/>
      <c r="I103" s="823"/>
      <c r="J103" s="823"/>
    </row>
    <row r="104" spans="1:14" s="398" customFormat="1" ht="25.5" customHeight="1" x14ac:dyDescent="0.25">
      <c r="A104" s="638"/>
      <c r="B104" s="385"/>
      <c r="C104" s="621"/>
      <c r="D104" s="594"/>
      <c r="E104" s="801"/>
      <c r="F104" s="630"/>
      <c r="G104" s="642"/>
      <c r="H104" s="825"/>
      <c r="I104" s="826"/>
      <c r="M104" s="642"/>
    </row>
    <row r="105" spans="1:14" s="630" customFormat="1" ht="41.25" customHeight="1" x14ac:dyDescent="0.25">
      <c r="A105" s="631"/>
      <c r="B105" s="631"/>
      <c r="C105" s="1137"/>
      <c r="D105" s="1137"/>
      <c r="E105" s="827"/>
      <c r="F105" s="632"/>
      <c r="G105" s="631"/>
      <c r="H105" s="632"/>
      <c r="I105" s="633"/>
      <c r="J105" s="634"/>
      <c r="K105" s="634"/>
      <c r="L105" s="635"/>
      <c r="M105" s="635"/>
      <c r="N105" s="635"/>
    </row>
    <row r="106" spans="1:14" s="630" customFormat="1" ht="18.75" x14ac:dyDescent="0.25">
      <c r="A106" s="631"/>
      <c r="B106" s="631"/>
      <c r="C106" s="621"/>
      <c r="D106" s="621"/>
      <c r="E106" s="827"/>
      <c r="F106" s="632"/>
      <c r="G106" s="631"/>
      <c r="H106" s="632"/>
      <c r="I106" s="633"/>
      <c r="J106" s="634"/>
      <c r="K106" s="634"/>
      <c r="L106" s="635"/>
      <c r="M106" s="635"/>
      <c r="N106" s="635"/>
    </row>
    <row r="107" spans="1:14" s="630" customFormat="1" ht="18.75" x14ac:dyDescent="0.25">
      <c r="A107" s="631"/>
      <c r="B107" s="631"/>
      <c r="C107" s="621"/>
      <c r="D107" s="621"/>
      <c r="E107" s="827"/>
      <c r="F107" s="632"/>
      <c r="G107" s="631"/>
      <c r="H107" s="632"/>
      <c r="I107" s="633"/>
      <c r="J107" s="634"/>
      <c r="K107" s="634"/>
      <c r="L107" s="635"/>
      <c r="M107" s="635"/>
      <c r="N107" s="635"/>
    </row>
    <row r="108" spans="1:14" s="630" customFormat="1" ht="26.25" customHeight="1" x14ac:dyDescent="0.25">
      <c r="A108" s="631"/>
      <c r="B108" s="631"/>
      <c r="C108" s="1138"/>
      <c r="D108" s="1138"/>
      <c r="E108" s="828"/>
      <c r="F108" s="632"/>
      <c r="G108" s="631"/>
      <c r="H108" s="632"/>
      <c r="I108" s="633"/>
      <c r="J108" s="634"/>
      <c r="K108" s="634"/>
      <c r="L108" s="635"/>
      <c r="M108" s="635"/>
      <c r="N108" s="635"/>
    </row>
    <row r="109" spans="1:14" s="398" customFormat="1" ht="21" customHeight="1" x14ac:dyDescent="0.25">
      <c r="A109" s="638"/>
      <c r="B109" s="385"/>
      <c r="C109" s="621"/>
      <c r="D109" s="621"/>
      <c r="E109" s="829"/>
      <c r="F109" s="639"/>
      <c r="G109" s="639"/>
      <c r="H109" s="825"/>
      <c r="I109" s="826"/>
      <c r="M109" s="642"/>
    </row>
    <row r="110" spans="1:14" s="630" customFormat="1" ht="48" customHeight="1" x14ac:dyDescent="0.25">
      <c r="A110" s="631"/>
      <c r="B110" s="631"/>
      <c r="C110" s="1137"/>
      <c r="D110" s="1137"/>
      <c r="E110" s="828"/>
      <c r="F110" s="632"/>
      <c r="G110" s="631"/>
      <c r="H110" s="632"/>
      <c r="I110" s="633"/>
      <c r="J110" s="634"/>
      <c r="K110" s="634"/>
      <c r="L110" s="635"/>
      <c r="M110" s="635"/>
      <c r="N110" s="635"/>
    </row>
    <row r="111" spans="1:14" s="630" customFormat="1" ht="27" customHeight="1" x14ac:dyDescent="0.25">
      <c r="C111" s="626"/>
      <c r="D111" s="626"/>
    </row>
    <row r="112" spans="1:14" s="819" customFormat="1" ht="22.5" customHeight="1" x14ac:dyDescent="0.25">
      <c r="A112" s="830"/>
      <c r="C112" s="831"/>
      <c r="D112" s="831"/>
      <c r="E112" s="831"/>
      <c r="F112" s="831"/>
      <c r="J112" s="823"/>
      <c r="K112" s="823"/>
      <c r="L112" s="823"/>
      <c r="M112" s="823"/>
    </row>
    <row r="113" spans="1:13" s="667" customFormat="1" ht="60" customHeight="1" x14ac:dyDescent="0.25">
      <c r="A113" s="832"/>
      <c r="B113" s="833"/>
      <c r="C113" s="834"/>
      <c r="D113" s="834"/>
      <c r="E113" s="834"/>
      <c r="F113" s="834"/>
      <c r="G113" s="834"/>
      <c r="J113" s="429"/>
      <c r="K113" s="429"/>
      <c r="L113" s="429"/>
      <c r="M113" s="429"/>
    </row>
    <row r="114" spans="1:13" s="667" customFormat="1" ht="18.75" x14ac:dyDescent="0.25">
      <c r="A114" s="832"/>
      <c r="B114" s="833"/>
      <c r="C114" s="835"/>
      <c r="D114" s="835"/>
      <c r="E114" s="836"/>
      <c r="F114" s="836"/>
      <c r="J114" s="429"/>
      <c r="K114" s="429"/>
      <c r="L114" s="429"/>
      <c r="M114" s="429"/>
    </row>
    <row r="115" spans="1:13" s="667" customFormat="1" ht="18.75" x14ac:dyDescent="0.25">
      <c r="A115" s="832"/>
      <c r="B115" s="833"/>
      <c r="C115" s="837"/>
      <c r="D115" s="837"/>
      <c r="E115" s="836"/>
      <c r="F115" s="836"/>
      <c r="J115" s="429"/>
      <c r="K115" s="429"/>
      <c r="L115" s="429"/>
      <c r="M115" s="429"/>
    </row>
    <row r="116" spans="1:13" s="667" customFormat="1" ht="18.75" x14ac:dyDescent="0.25">
      <c r="A116" s="832"/>
      <c r="B116" s="833"/>
      <c r="C116" s="835"/>
      <c r="D116" s="835"/>
      <c r="E116" s="836"/>
      <c r="F116" s="836"/>
      <c r="J116" s="429"/>
      <c r="K116" s="429"/>
      <c r="L116" s="429"/>
      <c r="M116" s="429"/>
    </row>
    <row r="117" spans="1:13" s="667" customFormat="1" ht="18.75" x14ac:dyDescent="0.25">
      <c r="A117" s="832"/>
      <c r="B117" s="833"/>
      <c r="C117" s="835"/>
      <c r="D117" s="835"/>
      <c r="E117" s="836"/>
      <c r="F117" s="836"/>
      <c r="J117" s="429"/>
      <c r="K117" s="429"/>
      <c r="L117" s="429"/>
      <c r="M117" s="429"/>
    </row>
    <row r="118" spans="1:13" s="667" customFormat="1" ht="18.75" x14ac:dyDescent="0.25">
      <c r="A118" s="832"/>
      <c r="B118" s="833"/>
      <c r="C118" s="838"/>
      <c r="D118" s="838"/>
      <c r="E118" s="836"/>
      <c r="F118" s="836"/>
      <c r="J118" s="429"/>
      <c r="K118" s="429"/>
      <c r="L118" s="429"/>
      <c r="M118" s="429"/>
    </row>
    <row r="119" spans="1:13" s="667" customFormat="1" x14ac:dyDescent="0.25">
      <c r="A119" s="832"/>
      <c r="B119" s="833"/>
      <c r="C119" s="839"/>
      <c r="D119" s="839"/>
      <c r="E119" s="836"/>
      <c r="F119" s="836"/>
      <c r="J119" s="429"/>
      <c r="K119" s="429"/>
      <c r="L119" s="429"/>
      <c r="M119" s="429"/>
    </row>
    <row r="120" spans="1:13" s="667" customFormat="1" x14ac:dyDescent="0.25">
      <c r="A120" s="832"/>
      <c r="B120" s="833"/>
      <c r="E120" s="836"/>
      <c r="F120" s="836"/>
      <c r="J120" s="429"/>
      <c r="K120" s="429"/>
      <c r="L120" s="429"/>
      <c r="M120" s="429"/>
    </row>
    <row r="121" spans="1:13" s="667" customFormat="1" x14ac:dyDescent="0.25">
      <c r="A121" s="832"/>
      <c r="B121" s="833"/>
      <c r="E121" s="836"/>
      <c r="F121" s="836"/>
      <c r="J121" s="429"/>
      <c r="K121" s="429"/>
      <c r="L121" s="429"/>
      <c r="M121" s="429"/>
    </row>
    <row r="122" spans="1:13" s="667" customFormat="1" x14ac:dyDescent="0.25">
      <c r="A122" s="832"/>
      <c r="B122" s="833"/>
      <c r="E122" s="836"/>
      <c r="F122" s="836"/>
      <c r="J122" s="429"/>
      <c r="K122" s="429"/>
      <c r="L122" s="429"/>
      <c r="M122" s="429"/>
    </row>
    <row r="123" spans="1:13" s="667" customFormat="1" x14ac:dyDescent="0.25">
      <c r="A123" s="832"/>
      <c r="B123" s="833"/>
      <c r="E123" s="836"/>
      <c r="F123" s="836"/>
      <c r="J123" s="429"/>
      <c r="K123" s="429"/>
      <c r="L123" s="429"/>
      <c r="M123" s="429"/>
    </row>
    <row r="124" spans="1:13" s="667" customFormat="1" x14ac:dyDescent="0.25">
      <c r="A124" s="832"/>
      <c r="B124" s="833"/>
      <c r="E124" s="836"/>
      <c r="F124" s="836"/>
      <c r="J124" s="429"/>
      <c r="K124" s="429"/>
      <c r="L124" s="429"/>
      <c r="M124" s="429"/>
    </row>
    <row r="125" spans="1:13" s="667" customFormat="1" x14ac:dyDescent="0.25">
      <c r="A125" s="832"/>
      <c r="B125" s="833"/>
      <c r="E125" s="836"/>
      <c r="F125" s="836"/>
      <c r="J125" s="429"/>
      <c r="K125" s="429"/>
      <c r="L125" s="429"/>
      <c r="M125" s="429"/>
    </row>
    <row r="126" spans="1:13" s="667" customFormat="1" x14ac:dyDescent="0.25">
      <c r="A126" s="832"/>
      <c r="B126" s="833"/>
      <c r="E126" s="836"/>
      <c r="F126" s="836"/>
      <c r="J126" s="429"/>
      <c r="K126" s="429"/>
      <c r="L126" s="429"/>
      <c r="M126" s="429"/>
    </row>
    <row r="127" spans="1:13" s="667" customFormat="1" x14ac:dyDescent="0.25">
      <c r="A127" s="832"/>
      <c r="B127" s="833"/>
      <c r="E127" s="836"/>
      <c r="F127" s="836"/>
      <c r="J127" s="429"/>
      <c r="K127" s="429"/>
      <c r="L127" s="429"/>
      <c r="M127" s="429"/>
    </row>
    <row r="128" spans="1:13" s="667" customFormat="1" x14ac:dyDescent="0.25">
      <c r="A128" s="832"/>
      <c r="B128" s="833"/>
      <c r="E128" s="836"/>
      <c r="F128" s="836"/>
      <c r="J128" s="429"/>
      <c r="K128" s="429"/>
      <c r="L128" s="429"/>
      <c r="M128" s="429"/>
    </row>
    <row r="129" spans="1:13" s="667" customFormat="1" x14ac:dyDescent="0.25">
      <c r="A129" s="832"/>
      <c r="B129" s="833"/>
      <c r="E129" s="836"/>
      <c r="F129" s="836"/>
      <c r="J129" s="429"/>
      <c r="K129" s="429"/>
      <c r="L129" s="429"/>
      <c r="M129" s="429"/>
    </row>
    <row r="130" spans="1:13" s="667" customFormat="1" x14ac:dyDescent="0.25">
      <c r="A130" s="832"/>
      <c r="B130" s="833"/>
      <c r="E130" s="836"/>
      <c r="F130" s="836"/>
      <c r="J130" s="429"/>
      <c r="K130" s="429"/>
      <c r="L130" s="429"/>
      <c r="M130" s="429"/>
    </row>
    <row r="131" spans="1:13" s="667" customFormat="1" x14ac:dyDescent="0.25">
      <c r="A131" s="832"/>
      <c r="B131" s="833"/>
      <c r="E131" s="836"/>
      <c r="F131" s="836"/>
      <c r="J131" s="429"/>
      <c r="K131" s="429"/>
      <c r="L131" s="429"/>
      <c r="M131" s="429"/>
    </row>
    <row r="132" spans="1:13" s="667" customFormat="1" x14ac:dyDescent="0.25">
      <c r="A132" s="832"/>
      <c r="B132" s="833"/>
      <c r="E132" s="836"/>
      <c r="F132" s="836"/>
      <c r="J132" s="429"/>
      <c r="K132" s="429"/>
      <c r="L132" s="429"/>
      <c r="M132" s="429"/>
    </row>
    <row r="133" spans="1:13" s="667" customFormat="1" x14ac:dyDescent="0.25">
      <c r="A133" s="832"/>
      <c r="B133" s="833"/>
      <c r="E133" s="836"/>
      <c r="F133" s="836"/>
      <c r="J133" s="429"/>
      <c r="K133" s="429"/>
      <c r="L133" s="429"/>
      <c r="M133" s="429"/>
    </row>
    <row r="134" spans="1:13" s="667" customFormat="1" x14ac:dyDescent="0.25">
      <c r="A134" s="832"/>
      <c r="B134" s="833"/>
      <c r="E134" s="836"/>
      <c r="F134" s="836"/>
      <c r="J134" s="429"/>
      <c r="K134" s="429"/>
      <c r="L134" s="429"/>
      <c r="M134" s="429"/>
    </row>
    <row r="135" spans="1:13" s="667" customFormat="1" x14ac:dyDescent="0.25">
      <c r="A135" s="832"/>
      <c r="B135" s="833"/>
      <c r="E135" s="836"/>
      <c r="F135" s="836"/>
      <c r="J135" s="429"/>
      <c r="K135" s="429"/>
      <c r="L135" s="429"/>
      <c r="M135" s="429"/>
    </row>
    <row r="136" spans="1:13" s="667" customFormat="1" x14ac:dyDescent="0.25">
      <c r="A136" s="832"/>
      <c r="B136" s="833"/>
      <c r="E136" s="836"/>
      <c r="F136" s="836"/>
      <c r="J136" s="429"/>
      <c r="K136" s="429"/>
      <c r="L136" s="429"/>
      <c r="M136" s="429"/>
    </row>
    <row r="137" spans="1:13" s="667" customFormat="1" x14ac:dyDescent="0.25">
      <c r="A137" s="832"/>
      <c r="B137" s="833"/>
      <c r="E137" s="836"/>
      <c r="F137" s="836"/>
      <c r="J137" s="429"/>
      <c r="K137" s="429"/>
      <c r="L137" s="429"/>
      <c r="M137" s="429"/>
    </row>
    <row r="138" spans="1:13" s="667" customFormat="1" x14ac:dyDescent="0.25">
      <c r="A138" s="832"/>
      <c r="B138" s="833"/>
      <c r="E138" s="836"/>
      <c r="F138" s="836"/>
      <c r="J138" s="429"/>
      <c r="K138" s="429"/>
      <c r="L138" s="429"/>
      <c r="M138" s="429"/>
    </row>
    <row r="139" spans="1:13" s="667" customFormat="1" x14ac:dyDescent="0.25">
      <c r="A139" s="832"/>
      <c r="B139" s="833"/>
      <c r="E139" s="836"/>
      <c r="F139" s="836"/>
      <c r="J139" s="429"/>
      <c r="K139" s="429"/>
      <c r="L139" s="429"/>
      <c r="M139" s="429"/>
    </row>
    <row r="140" spans="1:13" s="667" customFormat="1" x14ac:dyDescent="0.25">
      <c r="A140" s="832"/>
      <c r="B140" s="833"/>
      <c r="E140" s="836"/>
      <c r="F140" s="836"/>
      <c r="J140" s="429"/>
      <c r="K140" s="429"/>
      <c r="L140" s="429"/>
      <c r="M140" s="429"/>
    </row>
    <row r="141" spans="1:13" s="667" customFormat="1" x14ac:dyDescent="0.25">
      <c r="A141" s="832"/>
      <c r="B141" s="833"/>
      <c r="E141" s="836"/>
      <c r="F141" s="836"/>
      <c r="J141" s="429"/>
      <c r="K141" s="429"/>
      <c r="L141" s="429"/>
      <c r="M141" s="429"/>
    </row>
    <row r="142" spans="1:13" s="667" customFormat="1" x14ac:dyDescent="0.25">
      <c r="A142" s="832"/>
      <c r="B142" s="833"/>
      <c r="E142" s="836"/>
      <c r="F142" s="836"/>
      <c r="J142" s="429"/>
      <c r="K142" s="429"/>
      <c r="L142" s="429"/>
      <c r="M142" s="429"/>
    </row>
    <row r="143" spans="1:13" s="667" customFormat="1" x14ac:dyDescent="0.25">
      <c r="A143" s="832"/>
      <c r="B143" s="833"/>
      <c r="E143" s="836"/>
      <c r="F143" s="836"/>
      <c r="J143" s="429"/>
      <c r="K143" s="429"/>
      <c r="L143" s="429"/>
      <c r="M143" s="429"/>
    </row>
    <row r="144" spans="1:13" s="667" customFormat="1" x14ac:dyDescent="0.25">
      <c r="A144" s="832"/>
      <c r="B144" s="833"/>
      <c r="E144" s="836"/>
      <c r="F144" s="836"/>
      <c r="J144" s="429"/>
      <c r="K144" s="429"/>
      <c r="L144" s="429"/>
      <c r="M144" s="429"/>
    </row>
    <row r="145" spans="1:13" s="667" customFormat="1" x14ac:dyDescent="0.25">
      <c r="A145" s="832"/>
      <c r="B145" s="833"/>
      <c r="E145" s="836"/>
      <c r="F145" s="836"/>
      <c r="J145" s="429"/>
      <c r="K145" s="429"/>
      <c r="L145" s="429"/>
      <c r="M145" s="429"/>
    </row>
    <row r="146" spans="1:13" s="667" customFormat="1" x14ac:dyDescent="0.25">
      <c r="A146" s="832"/>
      <c r="B146" s="833"/>
      <c r="E146" s="836"/>
      <c r="F146" s="836"/>
      <c r="J146" s="429"/>
      <c r="K146" s="429"/>
      <c r="L146" s="429"/>
      <c r="M146" s="429"/>
    </row>
    <row r="147" spans="1:13" s="667" customFormat="1" x14ac:dyDescent="0.25">
      <c r="A147" s="832"/>
      <c r="B147" s="833"/>
      <c r="E147" s="836"/>
      <c r="F147" s="836"/>
      <c r="J147" s="429"/>
      <c r="K147" s="429"/>
      <c r="L147" s="429"/>
      <c r="M147" s="429"/>
    </row>
    <row r="148" spans="1:13" s="667" customFormat="1" x14ac:dyDescent="0.25">
      <c r="A148" s="832"/>
      <c r="B148" s="833"/>
      <c r="E148" s="836"/>
      <c r="F148" s="836"/>
      <c r="J148" s="429"/>
      <c r="K148" s="429"/>
      <c r="L148" s="429"/>
      <c r="M148" s="429"/>
    </row>
    <row r="149" spans="1:13" s="667" customFormat="1" x14ac:dyDescent="0.25">
      <c r="A149" s="832"/>
      <c r="B149" s="833"/>
      <c r="E149" s="836"/>
      <c r="F149" s="836"/>
      <c r="J149" s="429"/>
      <c r="K149" s="429"/>
      <c r="L149" s="429"/>
      <c r="M149" s="429"/>
    </row>
    <row r="150" spans="1:13" s="667" customFormat="1" x14ac:dyDescent="0.25">
      <c r="A150" s="832"/>
      <c r="B150" s="833"/>
      <c r="E150" s="836"/>
      <c r="F150" s="836"/>
      <c r="J150" s="429"/>
      <c r="K150" s="429"/>
      <c r="L150" s="429"/>
      <c r="M150" s="429"/>
    </row>
    <row r="151" spans="1:13" s="667" customFormat="1" x14ac:dyDescent="0.25">
      <c r="A151" s="832"/>
      <c r="B151" s="833"/>
      <c r="E151" s="836"/>
      <c r="F151" s="836"/>
      <c r="J151" s="429"/>
      <c r="K151" s="429"/>
      <c r="L151" s="429"/>
      <c r="M151" s="429"/>
    </row>
    <row r="152" spans="1:13" s="667" customFormat="1" x14ac:dyDescent="0.25">
      <c r="A152" s="832"/>
      <c r="B152" s="833"/>
      <c r="E152" s="836"/>
      <c r="F152" s="836"/>
      <c r="J152" s="429"/>
      <c r="K152" s="429"/>
      <c r="L152" s="429"/>
      <c r="M152" s="429"/>
    </row>
    <row r="153" spans="1:13" s="667" customFormat="1" x14ac:dyDescent="0.25">
      <c r="A153" s="832"/>
      <c r="B153" s="833"/>
      <c r="E153" s="836"/>
      <c r="F153" s="836"/>
      <c r="J153" s="429"/>
      <c r="K153" s="429"/>
      <c r="L153" s="429"/>
      <c r="M153" s="429"/>
    </row>
    <row r="154" spans="1:13" s="667" customFormat="1" x14ac:dyDescent="0.25">
      <c r="A154" s="832"/>
      <c r="B154" s="833"/>
      <c r="E154" s="836"/>
      <c r="F154" s="836"/>
      <c r="J154" s="429"/>
      <c r="K154" s="429"/>
      <c r="L154" s="429"/>
      <c r="M154" s="429"/>
    </row>
    <row r="155" spans="1:13" s="667" customFormat="1" x14ac:dyDescent="0.25">
      <c r="A155" s="832"/>
      <c r="B155" s="833"/>
      <c r="E155" s="836"/>
      <c r="F155" s="836"/>
      <c r="J155" s="429"/>
      <c r="K155" s="429"/>
      <c r="L155" s="429"/>
      <c r="M155" s="429"/>
    </row>
    <row r="156" spans="1:13" s="667" customFormat="1" x14ac:dyDescent="0.25">
      <c r="A156" s="832"/>
      <c r="B156" s="833"/>
      <c r="E156" s="836"/>
      <c r="F156" s="836"/>
      <c r="J156" s="429"/>
      <c r="K156" s="429"/>
      <c r="L156" s="429"/>
      <c r="M156" s="429"/>
    </row>
    <row r="157" spans="1:13" s="667" customFormat="1" x14ac:dyDescent="0.25">
      <c r="A157" s="832"/>
      <c r="B157" s="833"/>
      <c r="E157" s="836"/>
      <c r="F157" s="836"/>
      <c r="J157" s="429"/>
      <c r="K157" s="429"/>
      <c r="L157" s="429"/>
      <c r="M157" s="429"/>
    </row>
  </sheetData>
  <mergeCells count="31">
    <mergeCell ref="C105:D105"/>
    <mergeCell ref="C108:D108"/>
    <mergeCell ref="C110:D110"/>
    <mergeCell ref="B90:N90"/>
    <mergeCell ref="B91:N91"/>
    <mergeCell ref="B92:N92"/>
    <mergeCell ref="B93:N93"/>
    <mergeCell ref="B94:N94"/>
    <mergeCell ref="B95:N95"/>
    <mergeCell ref="B89:N89"/>
    <mergeCell ref="F13:F14"/>
    <mergeCell ref="G13:G14"/>
    <mergeCell ref="H13:J13"/>
    <mergeCell ref="K13:M13"/>
    <mergeCell ref="N13:N14"/>
    <mergeCell ref="N43:N45"/>
    <mergeCell ref="B84:N84"/>
    <mergeCell ref="B85:N85"/>
    <mergeCell ref="B86:N86"/>
    <mergeCell ref="B87:N87"/>
    <mergeCell ref="B88:N88"/>
    <mergeCell ref="A7:N7"/>
    <mergeCell ref="A8:N8"/>
    <mergeCell ref="A9:N9"/>
    <mergeCell ref="J11:N11"/>
    <mergeCell ref="J12:N12"/>
    <mergeCell ref="A13:A14"/>
    <mergeCell ref="B13:B14"/>
    <mergeCell ref="C13:C14"/>
    <mergeCell ref="D13:D14"/>
    <mergeCell ref="E13:E14"/>
  </mergeCells>
  <pageMargins left="0.35433070866141736" right="0.27559055118110237" top="0.35433070866141736" bottom="0.35433070866141736" header="0.15748031496062992" footer="0.15748031496062992"/>
  <pageSetup paperSize="9" scale="46" fitToHeight="0" orientation="landscape" r:id="rId1"/>
  <headerFooter>
    <oddFooter>&amp;Cстр. &amp;P&amp;Rвсего стр.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V93"/>
  <sheetViews>
    <sheetView view="pageBreakPreview" topLeftCell="C2" zoomScale="55" zoomScaleNormal="70" zoomScaleSheetLayoutView="55" workbookViewId="0">
      <selection activeCell="E19" sqref="E19"/>
    </sheetView>
  </sheetViews>
  <sheetFormatPr defaultColWidth="8.85546875" defaultRowHeight="15" outlineLevelRow="1" x14ac:dyDescent="0.2"/>
  <cols>
    <col min="1" max="1" width="6.7109375" style="1029" customWidth="1"/>
    <col min="2" max="2" width="17.42578125" style="1029" customWidth="1"/>
    <col min="3" max="3" width="86.7109375" style="1029" customWidth="1"/>
    <col min="4" max="4" width="34.5703125" style="1029" customWidth="1"/>
    <col min="5" max="5" width="26.140625" style="1029" customWidth="1"/>
    <col min="6" max="6" width="14.5703125" style="1030" customWidth="1"/>
    <col min="7" max="7" width="14" style="1012" customWidth="1"/>
    <col min="8" max="8" width="14" style="1031" customWidth="1"/>
    <col min="9" max="10" width="17.28515625" style="1031" customWidth="1"/>
    <col min="11" max="11" width="19.28515625" style="1031" customWidth="1"/>
    <col min="12" max="12" width="19.140625" style="1012" customWidth="1"/>
    <col min="13" max="13" width="19.140625" style="1031" customWidth="1"/>
    <col min="14" max="14" width="19.140625" style="1032" customWidth="1"/>
    <col min="15" max="15" width="32.140625" style="407" customWidth="1"/>
    <col min="16" max="16" width="19.85546875" style="1009" customWidth="1"/>
    <col min="17" max="17" width="14.42578125" style="418" customWidth="1"/>
    <col min="18" max="40" width="8.85546875" style="418"/>
    <col min="41" max="256" width="8.85546875" style="407"/>
    <col min="257" max="257" width="6.7109375" style="407" customWidth="1"/>
    <col min="258" max="258" width="17.42578125" style="407" customWidth="1"/>
    <col min="259" max="259" width="86.7109375" style="407" customWidth="1"/>
    <col min="260" max="260" width="34.5703125" style="407" customWidth="1"/>
    <col min="261" max="261" width="26.140625" style="407" customWidth="1"/>
    <col min="262" max="262" width="14.5703125" style="407" customWidth="1"/>
    <col min="263" max="264" width="14" style="407" customWidth="1"/>
    <col min="265" max="266" width="17.28515625" style="407" customWidth="1"/>
    <col min="267" max="267" width="19.28515625" style="407" customWidth="1"/>
    <col min="268" max="270" width="19.140625" style="407" customWidth="1"/>
    <col min="271" max="271" width="32.140625" style="407" customWidth="1"/>
    <col min="272" max="272" width="19.85546875" style="407" customWidth="1"/>
    <col min="273" max="273" width="14.42578125" style="407" customWidth="1"/>
    <col min="274" max="512" width="8.85546875" style="407"/>
    <col min="513" max="513" width="6.7109375" style="407" customWidth="1"/>
    <col min="514" max="514" width="17.42578125" style="407" customWidth="1"/>
    <col min="515" max="515" width="86.7109375" style="407" customWidth="1"/>
    <col min="516" max="516" width="34.5703125" style="407" customWidth="1"/>
    <col min="517" max="517" width="26.140625" style="407" customWidth="1"/>
    <col min="518" max="518" width="14.5703125" style="407" customWidth="1"/>
    <col min="519" max="520" width="14" style="407" customWidth="1"/>
    <col min="521" max="522" width="17.28515625" style="407" customWidth="1"/>
    <col min="523" max="523" width="19.28515625" style="407" customWidth="1"/>
    <col min="524" max="526" width="19.140625" style="407" customWidth="1"/>
    <col min="527" max="527" width="32.140625" style="407" customWidth="1"/>
    <col min="528" max="528" width="19.85546875" style="407" customWidth="1"/>
    <col min="529" max="529" width="14.42578125" style="407" customWidth="1"/>
    <col min="530" max="768" width="8.85546875" style="407"/>
    <col min="769" max="769" width="6.7109375" style="407" customWidth="1"/>
    <col min="770" max="770" width="17.42578125" style="407" customWidth="1"/>
    <col min="771" max="771" width="86.7109375" style="407" customWidth="1"/>
    <col min="772" max="772" width="34.5703125" style="407" customWidth="1"/>
    <col min="773" max="773" width="26.140625" style="407" customWidth="1"/>
    <col min="774" max="774" width="14.5703125" style="407" customWidth="1"/>
    <col min="775" max="776" width="14" style="407" customWidth="1"/>
    <col min="777" max="778" width="17.28515625" style="407" customWidth="1"/>
    <col min="779" max="779" width="19.28515625" style="407" customWidth="1"/>
    <col min="780" max="782" width="19.140625" style="407" customWidth="1"/>
    <col min="783" max="783" width="32.140625" style="407" customWidth="1"/>
    <col min="784" max="784" width="19.85546875" style="407" customWidth="1"/>
    <col min="785" max="785" width="14.42578125" style="407" customWidth="1"/>
    <col min="786" max="1024" width="8.85546875" style="407"/>
    <col min="1025" max="1025" width="6.7109375" style="407" customWidth="1"/>
    <col min="1026" max="1026" width="17.42578125" style="407" customWidth="1"/>
    <col min="1027" max="1027" width="86.7109375" style="407" customWidth="1"/>
    <col min="1028" max="1028" width="34.5703125" style="407" customWidth="1"/>
    <col min="1029" max="1029" width="26.140625" style="407" customWidth="1"/>
    <col min="1030" max="1030" width="14.5703125" style="407" customWidth="1"/>
    <col min="1031" max="1032" width="14" style="407" customWidth="1"/>
    <col min="1033" max="1034" width="17.28515625" style="407" customWidth="1"/>
    <col min="1035" max="1035" width="19.28515625" style="407" customWidth="1"/>
    <col min="1036" max="1038" width="19.140625" style="407" customWidth="1"/>
    <col min="1039" max="1039" width="32.140625" style="407" customWidth="1"/>
    <col min="1040" max="1040" width="19.85546875" style="407" customWidth="1"/>
    <col min="1041" max="1041" width="14.42578125" style="407" customWidth="1"/>
    <col min="1042" max="1280" width="8.85546875" style="407"/>
    <col min="1281" max="1281" width="6.7109375" style="407" customWidth="1"/>
    <col min="1282" max="1282" width="17.42578125" style="407" customWidth="1"/>
    <col min="1283" max="1283" width="86.7109375" style="407" customWidth="1"/>
    <col min="1284" max="1284" width="34.5703125" style="407" customWidth="1"/>
    <col min="1285" max="1285" width="26.140625" style="407" customWidth="1"/>
    <col min="1286" max="1286" width="14.5703125" style="407" customWidth="1"/>
    <col min="1287" max="1288" width="14" style="407" customWidth="1"/>
    <col min="1289" max="1290" width="17.28515625" style="407" customWidth="1"/>
    <col min="1291" max="1291" width="19.28515625" style="407" customWidth="1"/>
    <col min="1292" max="1294" width="19.140625" style="407" customWidth="1"/>
    <col min="1295" max="1295" width="32.140625" style="407" customWidth="1"/>
    <col min="1296" max="1296" width="19.85546875" style="407" customWidth="1"/>
    <col min="1297" max="1297" width="14.42578125" style="407" customWidth="1"/>
    <col min="1298" max="1536" width="8.85546875" style="407"/>
    <col min="1537" max="1537" width="6.7109375" style="407" customWidth="1"/>
    <col min="1538" max="1538" width="17.42578125" style="407" customWidth="1"/>
    <col min="1539" max="1539" width="86.7109375" style="407" customWidth="1"/>
    <col min="1540" max="1540" width="34.5703125" style="407" customWidth="1"/>
    <col min="1541" max="1541" width="26.140625" style="407" customWidth="1"/>
    <col min="1542" max="1542" width="14.5703125" style="407" customWidth="1"/>
    <col min="1543" max="1544" width="14" style="407" customWidth="1"/>
    <col min="1545" max="1546" width="17.28515625" style="407" customWidth="1"/>
    <col min="1547" max="1547" width="19.28515625" style="407" customWidth="1"/>
    <col min="1548" max="1550" width="19.140625" style="407" customWidth="1"/>
    <col min="1551" max="1551" width="32.140625" style="407" customWidth="1"/>
    <col min="1552" max="1552" width="19.85546875" style="407" customWidth="1"/>
    <col min="1553" max="1553" width="14.42578125" style="407" customWidth="1"/>
    <col min="1554" max="1792" width="8.85546875" style="407"/>
    <col min="1793" max="1793" width="6.7109375" style="407" customWidth="1"/>
    <col min="1794" max="1794" width="17.42578125" style="407" customWidth="1"/>
    <col min="1795" max="1795" width="86.7109375" style="407" customWidth="1"/>
    <col min="1796" max="1796" width="34.5703125" style="407" customWidth="1"/>
    <col min="1797" max="1797" width="26.140625" style="407" customWidth="1"/>
    <col min="1798" max="1798" width="14.5703125" style="407" customWidth="1"/>
    <col min="1799" max="1800" width="14" style="407" customWidth="1"/>
    <col min="1801" max="1802" width="17.28515625" style="407" customWidth="1"/>
    <col min="1803" max="1803" width="19.28515625" style="407" customWidth="1"/>
    <col min="1804" max="1806" width="19.140625" style="407" customWidth="1"/>
    <col min="1807" max="1807" width="32.140625" style="407" customWidth="1"/>
    <col min="1808" max="1808" width="19.85546875" style="407" customWidth="1"/>
    <col min="1809" max="1809" width="14.42578125" style="407" customWidth="1"/>
    <col min="1810" max="2048" width="8.85546875" style="407"/>
    <col min="2049" max="2049" width="6.7109375" style="407" customWidth="1"/>
    <col min="2050" max="2050" width="17.42578125" style="407" customWidth="1"/>
    <col min="2051" max="2051" width="86.7109375" style="407" customWidth="1"/>
    <col min="2052" max="2052" width="34.5703125" style="407" customWidth="1"/>
    <col min="2053" max="2053" width="26.140625" style="407" customWidth="1"/>
    <col min="2054" max="2054" width="14.5703125" style="407" customWidth="1"/>
    <col min="2055" max="2056" width="14" style="407" customWidth="1"/>
    <col min="2057" max="2058" width="17.28515625" style="407" customWidth="1"/>
    <col min="2059" max="2059" width="19.28515625" style="407" customWidth="1"/>
    <col min="2060" max="2062" width="19.140625" style="407" customWidth="1"/>
    <col min="2063" max="2063" width="32.140625" style="407" customWidth="1"/>
    <col min="2064" max="2064" width="19.85546875" style="407" customWidth="1"/>
    <col min="2065" max="2065" width="14.42578125" style="407" customWidth="1"/>
    <col min="2066" max="2304" width="8.85546875" style="407"/>
    <col min="2305" max="2305" width="6.7109375" style="407" customWidth="1"/>
    <col min="2306" max="2306" width="17.42578125" style="407" customWidth="1"/>
    <col min="2307" max="2307" width="86.7109375" style="407" customWidth="1"/>
    <col min="2308" max="2308" width="34.5703125" style="407" customWidth="1"/>
    <col min="2309" max="2309" width="26.140625" style="407" customWidth="1"/>
    <col min="2310" max="2310" width="14.5703125" style="407" customWidth="1"/>
    <col min="2311" max="2312" width="14" style="407" customWidth="1"/>
    <col min="2313" max="2314" width="17.28515625" style="407" customWidth="1"/>
    <col min="2315" max="2315" width="19.28515625" style="407" customWidth="1"/>
    <col min="2316" max="2318" width="19.140625" style="407" customWidth="1"/>
    <col min="2319" max="2319" width="32.140625" style="407" customWidth="1"/>
    <col min="2320" max="2320" width="19.85546875" style="407" customWidth="1"/>
    <col min="2321" max="2321" width="14.42578125" style="407" customWidth="1"/>
    <col min="2322" max="2560" width="8.85546875" style="407"/>
    <col min="2561" max="2561" width="6.7109375" style="407" customWidth="1"/>
    <col min="2562" max="2562" width="17.42578125" style="407" customWidth="1"/>
    <col min="2563" max="2563" width="86.7109375" style="407" customWidth="1"/>
    <col min="2564" max="2564" width="34.5703125" style="407" customWidth="1"/>
    <col min="2565" max="2565" width="26.140625" style="407" customWidth="1"/>
    <col min="2566" max="2566" width="14.5703125" style="407" customWidth="1"/>
    <col min="2567" max="2568" width="14" style="407" customWidth="1"/>
    <col min="2569" max="2570" width="17.28515625" style="407" customWidth="1"/>
    <col min="2571" max="2571" width="19.28515625" style="407" customWidth="1"/>
    <col min="2572" max="2574" width="19.140625" style="407" customWidth="1"/>
    <col min="2575" max="2575" width="32.140625" style="407" customWidth="1"/>
    <col min="2576" max="2576" width="19.85546875" style="407" customWidth="1"/>
    <col min="2577" max="2577" width="14.42578125" style="407" customWidth="1"/>
    <col min="2578" max="2816" width="8.85546875" style="407"/>
    <col min="2817" max="2817" width="6.7109375" style="407" customWidth="1"/>
    <col min="2818" max="2818" width="17.42578125" style="407" customWidth="1"/>
    <col min="2819" max="2819" width="86.7109375" style="407" customWidth="1"/>
    <col min="2820" max="2820" width="34.5703125" style="407" customWidth="1"/>
    <col min="2821" max="2821" width="26.140625" style="407" customWidth="1"/>
    <col min="2822" max="2822" width="14.5703125" style="407" customWidth="1"/>
    <col min="2823" max="2824" width="14" style="407" customWidth="1"/>
    <col min="2825" max="2826" width="17.28515625" style="407" customWidth="1"/>
    <col min="2827" max="2827" width="19.28515625" style="407" customWidth="1"/>
    <col min="2828" max="2830" width="19.140625" style="407" customWidth="1"/>
    <col min="2831" max="2831" width="32.140625" style="407" customWidth="1"/>
    <col min="2832" max="2832" width="19.85546875" style="407" customWidth="1"/>
    <col min="2833" max="2833" width="14.42578125" style="407" customWidth="1"/>
    <col min="2834" max="3072" width="8.85546875" style="407"/>
    <col min="3073" max="3073" width="6.7109375" style="407" customWidth="1"/>
    <col min="3074" max="3074" width="17.42578125" style="407" customWidth="1"/>
    <col min="3075" max="3075" width="86.7109375" style="407" customWidth="1"/>
    <col min="3076" max="3076" width="34.5703125" style="407" customWidth="1"/>
    <col min="3077" max="3077" width="26.140625" style="407" customWidth="1"/>
    <col min="3078" max="3078" width="14.5703125" style="407" customWidth="1"/>
    <col min="3079" max="3080" width="14" style="407" customWidth="1"/>
    <col min="3081" max="3082" width="17.28515625" style="407" customWidth="1"/>
    <col min="3083" max="3083" width="19.28515625" style="407" customWidth="1"/>
    <col min="3084" max="3086" width="19.140625" style="407" customWidth="1"/>
    <col min="3087" max="3087" width="32.140625" style="407" customWidth="1"/>
    <col min="3088" max="3088" width="19.85546875" style="407" customWidth="1"/>
    <col min="3089" max="3089" width="14.42578125" style="407" customWidth="1"/>
    <col min="3090" max="3328" width="8.85546875" style="407"/>
    <col min="3329" max="3329" width="6.7109375" style="407" customWidth="1"/>
    <col min="3330" max="3330" width="17.42578125" style="407" customWidth="1"/>
    <col min="3331" max="3331" width="86.7109375" style="407" customWidth="1"/>
    <col min="3332" max="3332" width="34.5703125" style="407" customWidth="1"/>
    <col min="3333" max="3333" width="26.140625" style="407" customWidth="1"/>
    <col min="3334" max="3334" width="14.5703125" style="407" customWidth="1"/>
    <col min="3335" max="3336" width="14" style="407" customWidth="1"/>
    <col min="3337" max="3338" width="17.28515625" style="407" customWidth="1"/>
    <col min="3339" max="3339" width="19.28515625" style="407" customWidth="1"/>
    <col min="3340" max="3342" width="19.140625" style="407" customWidth="1"/>
    <col min="3343" max="3343" width="32.140625" style="407" customWidth="1"/>
    <col min="3344" max="3344" width="19.85546875" style="407" customWidth="1"/>
    <col min="3345" max="3345" width="14.42578125" style="407" customWidth="1"/>
    <col min="3346" max="3584" width="8.85546875" style="407"/>
    <col min="3585" max="3585" width="6.7109375" style="407" customWidth="1"/>
    <col min="3586" max="3586" width="17.42578125" style="407" customWidth="1"/>
    <col min="3587" max="3587" width="86.7109375" style="407" customWidth="1"/>
    <col min="3588" max="3588" width="34.5703125" style="407" customWidth="1"/>
    <col min="3589" max="3589" width="26.140625" style="407" customWidth="1"/>
    <col min="3590" max="3590" width="14.5703125" style="407" customWidth="1"/>
    <col min="3591" max="3592" width="14" style="407" customWidth="1"/>
    <col min="3593" max="3594" width="17.28515625" style="407" customWidth="1"/>
    <col min="3595" max="3595" width="19.28515625" style="407" customWidth="1"/>
    <col min="3596" max="3598" width="19.140625" style="407" customWidth="1"/>
    <col min="3599" max="3599" width="32.140625" style="407" customWidth="1"/>
    <col min="3600" max="3600" width="19.85546875" style="407" customWidth="1"/>
    <col min="3601" max="3601" width="14.42578125" style="407" customWidth="1"/>
    <col min="3602" max="3840" width="8.85546875" style="407"/>
    <col min="3841" max="3841" width="6.7109375" style="407" customWidth="1"/>
    <col min="3842" max="3842" width="17.42578125" style="407" customWidth="1"/>
    <col min="3843" max="3843" width="86.7109375" style="407" customWidth="1"/>
    <col min="3844" max="3844" width="34.5703125" style="407" customWidth="1"/>
    <col min="3845" max="3845" width="26.140625" style="407" customWidth="1"/>
    <col min="3846" max="3846" width="14.5703125" style="407" customWidth="1"/>
    <col min="3847" max="3848" width="14" style="407" customWidth="1"/>
    <col min="3849" max="3850" width="17.28515625" style="407" customWidth="1"/>
    <col min="3851" max="3851" width="19.28515625" style="407" customWidth="1"/>
    <col min="3852" max="3854" width="19.140625" style="407" customWidth="1"/>
    <col min="3855" max="3855" width="32.140625" style="407" customWidth="1"/>
    <col min="3856" max="3856" width="19.85546875" style="407" customWidth="1"/>
    <col min="3857" max="3857" width="14.42578125" style="407" customWidth="1"/>
    <col min="3858" max="4096" width="8.85546875" style="407"/>
    <col min="4097" max="4097" width="6.7109375" style="407" customWidth="1"/>
    <col min="4098" max="4098" width="17.42578125" style="407" customWidth="1"/>
    <col min="4099" max="4099" width="86.7109375" style="407" customWidth="1"/>
    <col min="4100" max="4100" width="34.5703125" style="407" customWidth="1"/>
    <col min="4101" max="4101" width="26.140625" style="407" customWidth="1"/>
    <col min="4102" max="4102" width="14.5703125" style="407" customWidth="1"/>
    <col min="4103" max="4104" width="14" style="407" customWidth="1"/>
    <col min="4105" max="4106" width="17.28515625" style="407" customWidth="1"/>
    <col min="4107" max="4107" width="19.28515625" style="407" customWidth="1"/>
    <col min="4108" max="4110" width="19.140625" style="407" customWidth="1"/>
    <col min="4111" max="4111" width="32.140625" style="407" customWidth="1"/>
    <col min="4112" max="4112" width="19.85546875" style="407" customWidth="1"/>
    <col min="4113" max="4113" width="14.42578125" style="407" customWidth="1"/>
    <col min="4114" max="4352" width="8.85546875" style="407"/>
    <col min="4353" max="4353" width="6.7109375" style="407" customWidth="1"/>
    <col min="4354" max="4354" width="17.42578125" style="407" customWidth="1"/>
    <col min="4355" max="4355" width="86.7109375" style="407" customWidth="1"/>
    <col min="4356" max="4356" width="34.5703125" style="407" customWidth="1"/>
    <col min="4357" max="4357" width="26.140625" style="407" customWidth="1"/>
    <col min="4358" max="4358" width="14.5703125" style="407" customWidth="1"/>
    <col min="4359" max="4360" width="14" style="407" customWidth="1"/>
    <col min="4361" max="4362" width="17.28515625" style="407" customWidth="1"/>
    <col min="4363" max="4363" width="19.28515625" style="407" customWidth="1"/>
    <col min="4364" max="4366" width="19.140625" style="407" customWidth="1"/>
    <col min="4367" max="4367" width="32.140625" style="407" customWidth="1"/>
    <col min="4368" max="4368" width="19.85546875" style="407" customWidth="1"/>
    <col min="4369" max="4369" width="14.42578125" style="407" customWidth="1"/>
    <col min="4370" max="4608" width="8.85546875" style="407"/>
    <col min="4609" max="4609" width="6.7109375" style="407" customWidth="1"/>
    <col min="4610" max="4610" width="17.42578125" style="407" customWidth="1"/>
    <col min="4611" max="4611" width="86.7109375" style="407" customWidth="1"/>
    <col min="4612" max="4612" width="34.5703125" style="407" customWidth="1"/>
    <col min="4613" max="4613" width="26.140625" style="407" customWidth="1"/>
    <col min="4614" max="4614" width="14.5703125" style="407" customWidth="1"/>
    <col min="4615" max="4616" width="14" style="407" customWidth="1"/>
    <col min="4617" max="4618" width="17.28515625" style="407" customWidth="1"/>
    <col min="4619" max="4619" width="19.28515625" style="407" customWidth="1"/>
    <col min="4620" max="4622" width="19.140625" style="407" customWidth="1"/>
    <col min="4623" max="4623" width="32.140625" style="407" customWidth="1"/>
    <col min="4624" max="4624" width="19.85546875" style="407" customWidth="1"/>
    <col min="4625" max="4625" width="14.42578125" style="407" customWidth="1"/>
    <col min="4626" max="4864" width="8.85546875" style="407"/>
    <col min="4865" max="4865" width="6.7109375" style="407" customWidth="1"/>
    <col min="4866" max="4866" width="17.42578125" style="407" customWidth="1"/>
    <col min="4867" max="4867" width="86.7109375" style="407" customWidth="1"/>
    <col min="4868" max="4868" width="34.5703125" style="407" customWidth="1"/>
    <col min="4869" max="4869" width="26.140625" style="407" customWidth="1"/>
    <col min="4870" max="4870" width="14.5703125" style="407" customWidth="1"/>
    <col min="4871" max="4872" width="14" style="407" customWidth="1"/>
    <col min="4873" max="4874" width="17.28515625" style="407" customWidth="1"/>
    <col min="4875" max="4875" width="19.28515625" style="407" customWidth="1"/>
    <col min="4876" max="4878" width="19.140625" style="407" customWidth="1"/>
    <col min="4879" max="4879" width="32.140625" style="407" customWidth="1"/>
    <col min="4880" max="4880" width="19.85546875" style="407" customWidth="1"/>
    <col min="4881" max="4881" width="14.42578125" style="407" customWidth="1"/>
    <col min="4882" max="5120" width="8.85546875" style="407"/>
    <col min="5121" max="5121" width="6.7109375" style="407" customWidth="1"/>
    <col min="5122" max="5122" width="17.42578125" style="407" customWidth="1"/>
    <col min="5123" max="5123" width="86.7109375" style="407" customWidth="1"/>
    <col min="5124" max="5124" width="34.5703125" style="407" customWidth="1"/>
    <col min="5125" max="5125" width="26.140625" style="407" customWidth="1"/>
    <col min="5126" max="5126" width="14.5703125" style="407" customWidth="1"/>
    <col min="5127" max="5128" width="14" style="407" customWidth="1"/>
    <col min="5129" max="5130" width="17.28515625" style="407" customWidth="1"/>
    <col min="5131" max="5131" width="19.28515625" style="407" customWidth="1"/>
    <col min="5132" max="5134" width="19.140625" style="407" customWidth="1"/>
    <col min="5135" max="5135" width="32.140625" style="407" customWidth="1"/>
    <col min="5136" max="5136" width="19.85546875" style="407" customWidth="1"/>
    <col min="5137" max="5137" width="14.42578125" style="407" customWidth="1"/>
    <col min="5138" max="5376" width="8.85546875" style="407"/>
    <col min="5377" max="5377" width="6.7109375" style="407" customWidth="1"/>
    <col min="5378" max="5378" width="17.42578125" style="407" customWidth="1"/>
    <col min="5379" max="5379" width="86.7109375" style="407" customWidth="1"/>
    <col min="5380" max="5380" width="34.5703125" style="407" customWidth="1"/>
    <col min="5381" max="5381" width="26.140625" style="407" customWidth="1"/>
    <col min="5382" max="5382" width="14.5703125" style="407" customWidth="1"/>
    <col min="5383" max="5384" width="14" style="407" customWidth="1"/>
    <col min="5385" max="5386" width="17.28515625" style="407" customWidth="1"/>
    <col min="5387" max="5387" width="19.28515625" style="407" customWidth="1"/>
    <col min="5388" max="5390" width="19.140625" style="407" customWidth="1"/>
    <col min="5391" max="5391" width="32.140625" style="407" customWidth="1"/>
    <col min="5392" max="5392" width="19.85546875" style="407" customWidth="1"/>
    <col min="5393" max="5393" width="14.42578125" style="407" customWidth="1"/>
    <col min="5394" max="5632" width="8.85546875" style="407"/>
    <col min="5633" max="5633" width="6.7109375" style="407" customWidth="1"/>
    <col min="5634" max="5634" width="17.42578125" style="407" customWidth="1"/>
    <col min="5635" max="5635" width="86.7109375" style="407" customWidth="1"/>
    <col min="5636" max="5636" width="34.5703125" style="407" customWidth="1"/>
    <col min="5637" max="5637" width="26.140625" style="407" customWidth="1"/>
    <col min="5638" max="5638" width="14.5703125" style="407" customWidth="1"/>
    <col min="5639" max="5640" width="14" style="407" customWidth="1"/>
    <col min="5641" max="5642" width="17.28515625" style="407" customWidth="1"/>
    <col min="5643" max="5643" width="19.28515625" style="407" customWidth="1"/>
    <col min="5644" max="5646" width="19.140625" style="407" customWidth="1"/>
    <col min="5647" max="5647" width="32.140625" style="407" customWidth="1"/>
    <col min="5648" max="5648" width="19.85546875" style="407" customWidth="1"/>
    <col min="5649" max="5649" width="14.42578125" style="407" customWidth="1"/>
    <col min="5650" max="5888" width="8.85546875" style="407"/>
    <col min="5889" max="5889" width="6.7109375" style="407" customWidth="1"/>
    <col min="5890" max="5890" width="17.42578125" style="407" customWidth="1"/>
    <col min="5891" max="5891" width="86.7109375" style="407" customWidth="1"/>
    <col min="5892" max="5892" width="34.5703125" style="407" customWidth="1"/>
    <col min="5893" max="5893" width="26.140625" style="407" customWidth="1"/>
    <col min="5894" max="5894" width="14.5703125" style="407" customWidth="1"/>
    <col min="5895" max="5896" width="14" style="407" customWidth="1"/>
    <col min="5897" max="5898" width="17.28515625" style="407" customWidth="1"/>
    <col min="5899" max="5899" width="19.28515625" style="407" customWidth="1"/>
    <col min="5900" max="5902" width="19.140625" style="407" customWidth="1"/>
    <col min="5903" max="5903" width="32.140625" style="407" customWidth="1"/>
    <col min="5904" max="5904" width="19.85546875" style="407" customWidth="1"/>
    <col min="5905" max="5905" width="14.42578125" style="407" customWidth="1"/>
    <col min="5906" max="6144" width="8.85546875" style="407"/>
    <col min="6145" max="6145" width="6.7109375" style="407" customWidth="1"/>
    <col min="6146" max="6146" width="17.42578125" style="407" customWidth="1"/>
    <col min="6147" max="6147" width="86.7109375" style="407" customWidth="1"/>
    <col min="6148" max="6148" width="34.5703125" style="407" customWidth="1"/>
    <col min="6149" max="6149" width="26.140625" style="407" customWidth="1"/>
    <col min="6150" max="6150" width="14.5703125" style="407" customWidth="1"/>
    <col min="6151" max="6152" width="14" style="407" customWidth="1"/>
    <col min="6153" max="6154" width="17.28515625" style="407" customWidth="1"/>
    <col min="6155" max="6155" width="19.28515625" style="407" customWidth="1"/>
    <col min="6156" max="6158" width="19.140625" style="407" customWidth="1"/>
    <col min="6159" max="6159" width="32.140625" style="407" customWidth="1"/>
    <col min="6160" max="6160" width="19.85546875" style="407" customWidth="1"/>
    <col min="6161" max="6161" width="14.42578125" style="407" customWidth="1"/>
    <col min="6162" max="6400" width="8.85546875" style="407"/>
    <col min="6401" max="6401" width="6.7109375" style="407" customWidth="1"/>
    <col min="6402" max="6402" width="17.42578125" style="407" customWidth="1"/>
    <col min="6403" max="6403" width="86.7109375" style="407" customWidth="1"/>
    <col min="6404" max="6404" width="34.5703125" style="407" customWidth="1"/>
    <col min="6405" max="6405" width="26.140625" style="407" customWidth="1"/>
    <col min="6406" max="6406" width="14.5703125" style="407" customWidth="1"/>
    <col min="6407" max="6408" width="14" style="407" customWidth="1"/>
    <col min="6409" max="6410" width="17.28515625" style="407" customWidth="1"/>
    <col min="6411" max="6411" width="19.28515625" style="407" customWidth="1"/>
    <col min="6412" max="6414" width="19.140625" style="407" customWidth="1"/>
    <col min="6415" max="6415" width="32.140625" style="407" customWidth="1"/>
    <col min="6416" max="6416" width="19.85546875" style="407" customWidth="1"/>
    <col min="6417" max="6417" width="14.42578125" style="407" customWidth="1"/>
    <col min="6418" max="6656" width="8.85546875" style="407"/>
    <col min="6657" max="6657" width="6.7109375" style="407" customWidth="1"/>
    <col min="6658" max="6658" width="17.42578125" style="407" customWidth="1"/>
    <col min="6659" max="6659" width="86.7109375" style="407" customWidth="1"/>
    <col min="6660" max="6660" width="34.5703125" style="407" customWidth="1"/>
    <col min="6661" max="6661" width="26.140625" style="407" customWidth="1"/>
    <col min="6662" max="6662" width="14.5703125" style="407" customWidth="1"/>
    <col min="6663" max="6664" width="14" style="407" customWidth="1"/>
    <col min="6665" max="6666" width="17.28515625" style="407" customWidth="1"/>
    <col min="6667" max="6667" width="19.28515625" style="407" customWidth="1"/>
    <col min="6668" max="6670" width="19.140625" style="407" customWidth="1"/>
    <col min="6671" max="6671" width="32.140625" style="407" customWidth="1"/>
    <col min="6672" max="6672" width="19.85546875" style="407" customWidth="1"/>
    <col min="6673" max="6673" width="14.42578125" style="407" customWidth="1"/>
    <col min="6674" max="6912" width="8.85546875" style="407"/>
    <col min="6913" max="6913" width="6.7109375" style="407" customWidth="1"/>
    <col min="6914" max="6914" width="17.42578125" style="407" customWidth="1"/>
    <col min="6915" max="6915" width="86.7109375" style="407" customWidth="1"/>
    <col min="6916" max="6916" width="34.5703125" style="407" customWidth="1"/>
    <col min="6917" max="6917" width="26.140625" style="407" customWidth="1"/>
    <col min="6918" max="6918" width="14.5703125" style="407" customWidth="1"/>
    <col min="6919" max="6920" width="14" style="407" customWidth="1"/>
    <col min="6921" max="6922" width="17.28515625" style="407" customWidth="1"/>
    <col min="6923" max="6923" width="19.28515625" style="407" customWidth="1"/>
    <col min="6924" max="6926" width="19.140625" style="407" customWidth="1"/>
    <col min="6927" max="6927" width="32.140625" style="407" customWidth="1"/>
    <col min="6928" max="6928" width="19.85546875" style="407" customWidth="1"/>
    <col min="6929" max="6929" width="14.42578125" style="407" customWidth="1"/>
    <col min="6930" max="7168" width="8.85546875" style="407"/>
    <col min="7169" max="7169" width="6.7109375" style="407" customWidth="1"/>
    <col min="7170" max="7170" width="17.42578125" style="407" customWidth="1"/>
    <col min="7171" max="7171" width="86.7109375" style="407" customWidth="1"/>
    <col min="7172" max="7172" width="34.5703125" style="407" customWidth="1"/>
    <col min="7173" max="7173" width="26.140625" style="407" customWidth="1"/>
    <col min="7174" max="7174" width="14.5703125" style="407" customWidth="1"/>
    <col min="7175" max="7176" width="14" style="407" customWidth="1"/>
    <col min="7177" max="7178" width="17.28515625" style="407" customWidth="1"/>
    <col min="7179" max="7179" width="19.28515625" style="407" customWidth="1"/>
    <col min="7180" max="7182" width="19.140625" style="407" customWidth="1"/>
    <col min="7183" max="7183" width="32.140625" style="407" customWidth="1"/>
    <col min="7184" max="7184" width="19.85546875" style="407" customWidth="1"/>
    <col min="7185" max="7185" width="14.42578125" style="407" customWidth="1"/>
    <col min="7186" max="7424" width="8.85546875" style="407"/>
    <col min="7425" max="7425" width="6.7109375" style="407" customWidth="1"/>
    <col min="7426" max="7426" width="17.42578125" style="407" customWidth="1"/>
    <col min="7427" max="7427" width="86.7109375" style="407" customWidth="1"/>
    <col min="7428" max="7428" width="34.5703125" style="407" customWidth="1"/>
    <col min="7429" max="7429" width="26.140625" style="407" customWidth="1"/>
    <col min="7430" max="7430" width="14.5703125" style="407" customWidth="1"/>
    <col min="7431" max="7432" width="14" style="407" customWidth="1"/>
    <col min="7433" max="7434" width="17.28515625" style="407" customWidth="1"/>
    <col min="7435" max="7435" width="19.28515625" style="407" customWidth="1"/>
    <col min="7436" max="7438" width="19.140625" style="407" customWidth="1"/>
    <col min="7439" max="7439" width="32.140625" style="407" customWidth="1"/>
    <col min="7440" max="7440" width="19.85546875" style="407" customWidth="1"/>
    <col min="7441" max="7441" width="14.42578125" style="407" customWidth="1"/>
    <col min="7442" max="7680" width="8.85546875" style="407"/>
    <col min="7681" max="7681" width="6.7109375" style="407" customWidth="1"/>
    <col min="7682" max="7682" width="17.42578125" style="407" customWidth="1"/>
    <col min="7683" max="7683" width="86.7109375" style="407" customWidth="1"/>
    <col min="7684" max="7684" width="34.5703125" style="407" customWidth="1"/>
    <col min="7685" max="7685" width="26.140625" style="407" customWidth="1"/>
    <col min="7686" max="7686" width="14.5703125" style="407" customWidth="1"/>
    <col min="7687" max="7688" width="14" style="407" customWidth="1"/>
    <col min="7689" max="7690" width="17.28515625" style="407" customWidth="1"/>
    <col min="7691" max="7691" width="19.28515625" style="407" customWidth="1"/>
    <col min="7692" max="7694" width="19.140625" style="407" customWidth="1"/>
    <col min="7695" max="7695" width="32.140625" style="407" customWidth="1"/>
    <col min="7696" max="7696" width="19.85546875" style="407" customWidth="1"/>
    <col min="7697" max="7697" width="14.42578125" style="407" customWidth="1"/>
    <col min="7698" max="7936" width="8.85546875" style="407"/>
    <col min="7937" max="7937" width="6.7109375" style="407" customWidth="1"/>
    <col min="7938" max="7938" width="17.42578125" style="407" customWidth="1"/>
    <col min="7939" max="7939" width="86.7109375" style="407" customWidth="1"/>
    <col min="7940" max="7940" width="34.5703125" style="407" customWidth="1"/>
    <col min="7941" max="7941" width="26.140625" style="407" customWidth="1"/>
    <col min="7942" max="7942" width="14.5703125" style="407" customWidth="1"/>
    <col min="7943" max="7944" width="14" style="407" customWidth="1"/>
    <col min="7945" max="7946" width="17.28515625" style="407" customWidth="1"/>
    <col min="7947" max="7947" width="19.28515625" style="407" customWidth="1"/>
    <col min="7948" max="7950" width="19.140625" style="407" customWidth="1"/>
    <col min="7951" max="7951" width="32.140625" style="407" customWidth="1"/>
    <col min="7952" max="7952" width="19.85546875" style="407" customWidth="1"/>
    <col min="7953" max="7953" width="14.42578125" style="407" customWidth="1"/>
    <col min="7954" max="8192" width="8.85546875" style="407"/>
    <col min="8193" max="8193" width="6.7109375" style="407" customWidth="1"/>
    <col min="8194" max="8194" width="17.42578125" style="407" customWidth="1"/>
    <col min="8195" max="8195" width="86.7109375" style="407" customWidth="1"/>
    <col min="8196" max="8196" width="34.5703125" style="407" customWidth="1"/>
    <col min="8197" max="8197" width="26.140625" style="407" customWidth="1"/>
    <col min="8198" max="8198" width="14.5703125" style="407" customWidth="1"/>
    <col min="8199" max="8200" width="14" style="407" customWidth="1"/>
    <col min="8201" max="8202" width="17.28515625" style="407" customWidth="1"/>
    <col min="8203" max="8203" width="19.28515625" style="407" customWidth="1"/>
    <col min="8204" max="8206" width="19.140625" style="407" customWidth="1"/>
    <col min="8207" max="8207" width="32.140625" style="407" customWidth="1"/>
    <col min="8208" max="8208" width="19.85546875" style="407" customWidth="1"/>
    <col min="8209" max="8209" width="14.42578125" style="407" customWidth="1"/>
    <col min="8210" max="8448" width="8.85546875" style="407"/>
    <col min="8449" max="8449" width="6.7109375" style="407" customWidth="1"/>
    <col min="8450" max="8450" width="17.42578125" style="407" customWidth="1"/>
    <col min="8451" max="8451" width="86.7109375" style="407" customWidth="1"/>
    <col min="8452" max="8452" width="34.5703125" style="407" customWidth="1"/>
    <col min="8453" max="8453" width="26.140625" style="407" customWidth="1"/>
    <col min="8454" max="8454" width="14.5703125" style="407" customWidth="1"/>
    <col min="8455" max="8456" width="14" style="407" customWidth="1"/>
    <col min="8457" max="8458" width="17.28515625" style="407" customWidth="1"/>
    <col min="8459" max="8459" width="19.28515625" style="407" customWidth="1"/>
    <col min="8460" max="8462" width="19.140625" style="407" customWidth="1"/>
    <col min="8463" max="8463" width="32.140625" style="407" customWidth="1"/>
    <col min="8464" max="8464" width="19.85546875" style="407" customWidth="1"/>
    <col min="8465" max="8465" width="14.42578125" style="407" customWidth="1"/>
    <col min="8466" max="8704" width="8.85546875" style="407"/>
    <col min="8705" max="8705" width="6.7109375" style="407" customWidth="1"/>
    <col min="8706" max="8706" width="17.42578125" style="407" customWidth="1"/>
    <col min="8707" max="8707" width="86.7109375" style="407" customWidth="1"/>
    <col min="8708" max="8708" width="34.5703125" style="407" customWidth="1"/>
    <col min="8709" max="8709" width="26.140625" style="407" customWidth="1"/>
    <col min="8710" max="8710" width="14.5703125" style="407" customWidth="1"/>
    <col min="8711" max="8712" width="14" style="407" customWidth="1"/>
    <col min="8713" max="8714" width="17.28515625" style="407" customWidth="1"/>
    <col min="8715" max="8715" width="19.28515625" style="407" customWidth="1"/>
    <col min="8716" max="8718" width="19.140625" style="407" customWidth="1"/>
    <col min="8719" max="8719" width="32.140625" style="407" customWidth="1"/>
    <col min="8720" max="8720" width="19.85546875" style="407" customWidth="1"/>
    <col min="8721" max="8721" width="14.42578125" style="407" customWidth="1"/>
    <col min="8722" max="8960" width="8.85546875" style="407"/>
    <col min="8961" max="8961" width="6.7109375" style="407" customWidth="1"/>
    <col min="8962" max="8962" width="17.42578125" style="407" customWidth="1"/>
    <col min="8963" max="8963" width="86.7109375" style="407" customWidth="1"/>
    <col min="8964" max="8964" width="34.5703125" style="407" customWidth="1"/>
    <col min="8965" max="8965" width="26.140625" style="407" customWidth="1"/>
    <col min="8966" max="8966" width="14.5703125" style="407" customWidth="1"/>
    <col min="8967" max="8968" width="14" style="407" customWidth="1"/>
    <col min="8969" max="8970" width="17.28515625" style="407" customWidth="1"/>
    <col min="8971" max="8971" width="19.28515625" style="407" customWidth="1"/>
    <col min="8972" max="8974" width="19.140625" style="407" customWidth="1"/>
    <col min="8975" max="8975" width="32.140625" style="407" customWidth="1"/>
    <col min="8976" max="8976" width="19.85546875" style="407" customWidth="1"/>
    <col min="8977" max="8977" width="14.42578125" style="407" customWidth="1"/>
    <col min="8978" max="9216" width="8.85546875" style="407"/>
    <col min="9217" max="9217" width="6.7109375" style="407" customWidth="1"/>
    <col min="9218" max="9218" width="17.42578125" style="407" customWidth="1"/>
    <col min="9219" max="9219" width="86.7109375" style="407" customWidth="1"/>
    <col min="9220" max="9220" width="34.5703125" style="407" customWidth="1"/>
    <col min="9221" max="9221" width="26.140625" style="407" customWidth="1"/>
    <col min="9222" max="9222" width="14.5703125" style="407" customWidth="1"/>
    <col min="9223" max="9224" width="14" style="407" customWidth="1"/>
    <col min="9225" max="9226" width="17.28515625" style="407" customWidth="1"/>
    <col min="9227" max="9227" width="19.28515625" style="407" customWidth="1"/>
    <col min="9228" max="9230" width="19.140625" style="407" customWidth="1"/>
    <col min="9231" max="9231" width="32.140625" style="407" customWidth="1"/>
    <col min="9232" max="9232" width="19.85546875" style="407" customWidth="1"/>
    <col min="9233" max="9233" width="14.42578125" style="407" customWidth="1"/>
    <col min="9234" max="9472" width="8.85546875" style="407"/>
    <col min="9473" max="9473" width="6.7109375" style="407" customWidth="1"/>
    <col min="9474" max="9474" width="17.42578125" style="407" customWidth="1"/>
    <col min="9475" max="9475" width="86.7109375" style="407" customWidth="1"/>
    <col min="9476" max="9476" width="34.5703125" style="407" customWidth="1"/>
    <col min="9477" max="9477" width="26.140625" style="407" customWidth="1"/>
    <col min="9478" max="9478" width="14.5703125" style="407" customWidth="1"/>
    <col min="9479" max="9480" width="14" style="407" customWidth="1"/>
    <col min="9481" max="9482" width="17.28515625" style="407" customWidth="1"/>
    <col min="9483" max="9483" width="19.28515625" style="407" customWidth="1"/>
    <col min="9484" max="9486" width="19.140625" style="407" customWidth="1"/>
    <col min="9487" max="9487" width="32.140625" style="407" customWidth="1"/>
    <col min="9488" max="9488" width="19.85546875" style="407" customWidth="1"/>
    <col min="9489" max="9489" width="14.42578125" style="407" customWidth="1"/>
    <col min="9490" max="9728" width="8.85546875" style="407"/>
    <col min="9729" max="9729" width="6.7109375" style="407" customWidth="1"/>
    <col min="9730" max="9730" width="17.42578125" style="407" customWidth="1"/>
    <col min="9731" max="9731" width="86.7109375" style="407" customWidth="1"/>
    <col min="9732" max="9732" width="34.5703125" style="407" customWidth="1"/>
    <col min="9733" max="9733" width="26.140625" style="407" customWidth="1"/>
    <col min="9734" max="9734" width="14.5703125" style="407" customWidth="1"/>
    <col min="9735" max="9736" width="14" style="407" customWidth="1"/>
    <col min="9737" max="9738" width="17.28515625" style="407" customWidth="1"/>
    <col min="9739" max="9739" width="19.28515625" style="407" customWidth="1"/>
    <col min="9740" max="9742" width="19.140625" style="407" customWidth="1"/>
    <col min="9743" max="9743" width="32.140625" style="407" customWidth="1"/>
    <col min="9744" max="9744" width="19.85546875" style="407" customWidth="1"/>
    <col min="9745" max="9745" width="14.42578125" style="407" customWidth="1"/>
    <col min="9746" max="9984" width="8.85546875" style="407"/>
    <col min="9985" max="9985" width="6.7109375" style="407" customWidth="1"/>
    <col min="9986" max="9986" width="17.42578125" style="407" customWidth="1"/>
    <col min="9987" max="9987" width="86.7109375" style="407" customWidth="1"/>
    <col min="9988" max="9988" width="34.5703125" style="407" customWidth="1"/>
    <col min="9989" max="9989" width="26.140625" style="407" customWidth="1"/>
    <col min="9990" max="9990" width="14.5703125" style="407" customWidth="1"/>
    <col min="9991" max="9992" width="14" style="407" customWidth="1"/>
    <col min="9993" max="9994" width="17.28515625" style="407" customWidth="1"/>
    <col min="9995" max="9995" width="19.28515625" style="407" customWidth="1"/>
    <col min="9996" max="9998" width="19.140625" style="407" customWidth="1"/>
    <col min="9999" max="9999" width="32.140625" style="407" customWidth="1"/>
    <col min="10000" max="10000" width="19.85546875" style="407" customWidth="1"/>
    <col min="10001" max="10001" width="14.42578125" style="407" customWidth="1"/>
    <col min="10002" max="10240" width="8.85546875" style="407"/>
    <col min="10241" max="10241" width="6.7109375" style="407" customWidth="1"/>
    <col min="10242" max="10242" width="17.42578125" style="407" customWidth="1"/>
    <col min="10243" max="10243" width="86.7109375" style="407" customWidth="1"/>
    <col min="10244" max="10244" width="34.5703125" style="407" customWidth="1"/>
    <col min="10245" max="10245" width="26.140625" style="407" customWidth="1"/>
    <col min="10246" max="10246" width="14.5703125" style="407" customWidth="1"/>
    <col min="10247" max="10248" width="14" style="407" customWidth="1"/>
    <col min="10249" max="10250" width="17.28515625" style="407" customWidth="1"/>
    <col min="10251" max="10251" width="19.28515625" style="407" customWidth="1"/>
    <col min="10252" max="10254" width="19.140625" style="407" customWidth="1"/>
    <col min="10255" max="10255" width="32.140625" style="407" customWidth="1"/>
    <col min="10256" max="10256" width="19.85546875" style="407" customWidth="1"/>
    <col min="10257" max="10257" width="14.42578125" style="407" customWidth="1"/>
    <col min="10258" max="10496" width="8.85546875" style="407"/>
    <col min="10497" max="10497" width="6.7109375" style="407" customWidth="1"/>
    <col min="10498" max="10498" width="17.42578125" style="407" customWidth="1"/>
    <col min="10499" max="10499" width="86.7109375" style="407" customWidth="1"/>
    <col min="10500" max="10500" width="34.5703125" style="407" customWidth="1"/>
    <col min="10501" max="10501" width="26.140625" style="407" customWidth="1"/>
    <col min="10502" max="10502" width="14.5703125" style="407" customWidth="1"/>
    <col min="10503" max="10504" width="14" style="407" customWidth="1"/>
    <col min="10505" max="10506" width="17.28515625" style="407" customWidth="1"/>
    <col min="10507" max="10507" width="19.28515625" style="407" customWidth="1"/>
    <col min="10508" max="10510" width="19.140625" style="407" customWidth="1"/>
    <col min="10511" max="10511" width="32.140625" style="407" customWidth="1"/>
    <col min="10512" max="10512" width="19.85546875" style="407" customWidth="1"/>
    <col min="10513" max="10513" width="14.42578125" style="407" customWidth="1"/>
    <col min="10514" max="10752" width="8.85546875" style="407"/>
    <col min="10753" max="10753" width="6.7109375" style="407" customWidth="1"/>
    <col min="10754" max="10754" width="17.42578125" style="407" customWidth="1"/>
    <col min="10755" max="10755" width="86.7109375" style="407" customWidth="1"/>
    <col min="10756" max="10756" width="34.5703125" style="407" customWidth="1"/>
    <col min="10757" max="10757" width="26.140625" style="407" customWidth="1"/>
    <col min="10758" max="10758" width="14.5703125" style="407" customWidth="1"/>
    <col min="10759" max="10760" width="14" style="407" customWidth="1"/>
    <col min="10761" max="10762" width="17.28515625" style="407" customWidth="1"/>
    <col min="10763" max="10763" width="19.28515625" style="407" customWidth="1"/>
    <col min="10764" max="10766" width="19.140625" style="407" customWidth="1"/>
    <col min="10767" max="10767" width="32.140625" style="407" customWidth="1"/>
    <col min="10768" max="10768" width="19.85546875" style="407" customWidth="1"/>
    <col min="10769" max="10769" width="14.42578125" style="407" customWidth="1"/>
    <col min="10770" max="11008" width="8.85546875" style="407"/>
    <col min="11009" max="11009" width="6.7109375" style="407" customWidth="1"/>
    <col min="11010" max="11010" width="17.42578125" style="407" customWidth="1"/>
    <col min="11011" max="11011" width="86.7109375" style="407" customWidth="1"/>
    <col min="11012" max="11012" width="34.5703125" style="407" customWidth="1"/>
    <col min="11013" max="11013" width="26.140625" style="407" customWidth="1"/>
    <col min="11014" max="11014" width="14.5703125" style="407" customWidth="1"/>
    <col min="11015" max="11016" width="14" style="407" customWidth="1"/>
    <col min="11017" max="11018" width="17.28515625" style="407" customWidth="1"/>
    <col min="11019" max="11019" width="19.28515625" style="407" customWidth="1"/>
    <col min="11020" max="11022" width="19.140625" style="407" customWidth="1"/>
    <col min="11023" max="11023" width="32.140625" style="407" customWidth="1"/>
    <col min="11024" max="11024" width="19.85546875" style="407" customWidth="1"/>
    <col min="11025" max="11025" width="14.42578125" style="407" customWidth="1"/>
    <col min="11026" max="11264" width="8.85546875" style="407"/>
    <col min="11265" max="11265" width="6.7109375" style="407" customWidth="1"/>
    <col min="11266" max="11266" width="17.42578125" style="407" customWidth="1"/>
    <col min="11267" max="11267" width="86.7109375" style="407" customWidth="1"/>
    <col min="11268" max="11268" width="34.5703125" style="407" customWidth="1"/>
    <col min="11269" max="11269" width="26.140625" style="407" customWidth="1"/>
    <col min="11270" max="11270" width="14.5703125" style="407" customWidth="1"/>
    <col min="11271" max="11272" width="14" style="407" customWidth="1"/>
    <col min="11273" max="11274" width="17.28515625" style="407" customWidth="1"/>
    <col min="11275" max="11275" width="19.28515625" style="407" customWidth="1"/>
    <col min="11276" max="11278" width="19.140625" style="407" customWidth="1"/>
    <col min="11279" max="11279" width="32.140625" style="407" customWidth="1"/>
    <col min="11280" max="11280" width="19.85546875" style="407" customWidth="1"/>
    <col min="11281" max="11281" width="14.42578125" style="407" customWidth="1"/>
    <col min="11282" max="11520" width="8.85546875" style="407"/>
    <col min="11521" max="11521" width="6.7109375" style="407" customWidth="1"/>
    <col min="11522" max="11522" width="17.42578125" style="407" customWidth="1"/>
    <col min="11523" max="11523" width="86.7109375" style="407" customWidth="1"/>
    <col min="11524" max="11524" width="34.5703125" style="407" customWidth="1"/>
    <col min="11525" max="11525" width="26.140625" style="407" customWidth="1"/>
    <col min="11526" max="11526" width="14.5703125" style="407" customWidth="1"/>
    <col min="11527" max="11528" width="14" style="407" customWidth="1"/>
    <col min="11529" max="11530" width="17.28515625" style="407" customWidth="1"/>
    <col min="11531" max="11531" width="19.28515625" style="407" customWidth="1"/>
    <col min="11532" max="11534" width="19.140625" style="407" customWidth="1"/>
    <col min="11535" max="11535" width="32.140625" style="407" customWidth="1"/>
    <col min="11536" max="11536" width="19.85546875" style="407" customWidth="1"/>
    <col min="11537" max="11537" width="14.42578125" style="407" customWidth="1"/>
    <col min="11538" max="11776" width="8.85546875" style="407"/>
    <col min="11777" max="11777" width="6.7109375" style="407" customWidth="1"/>
    <col min="11778" max="11778" width="17.42578125" style="407" customWidth="1"/>
    <col min="11779" max="11779" width="86.7109375" style="407" customWidth="1"/>
    <col min="11780" max="11780" width="34.5703125" style="407" customWidth="1"/>
    <col min="11781" max="11781" width="26.140625" style="407" customWidth="1"/>
    <col min="11782" max="11782" width="14.5703125" style="407" customWidth="1"/>
    <col min="11783" max="11784" width="14" style="407" customWidth="1"/>
    <col min="11785" max="11786" width="17.28515625" style="407" customWidth="1"/>
    <col min="11787" max="11787" width="19.28515625" style="407" customWidth="1"/>
    <col min="11788" max="11790" width="19.140625" style="407" customWidth="1"/>
    <col min="11791" max="11791" width="32.140625" style="407" customWidth="1"/>
    <col min="11792" max="11792" width="19.85546875" style="407" customWidth="1"/>
    <col min="11793" max="11793" width="14.42578125" style="407" customWidth="1"/>
    <col min="11794" max="12032" width="8.85546875" style="407"/>
    <col min="12033" max="12033" width="6.7109375" style="407" customWidth="1"/>
    <col min="12034" max="12034" width="17.42578125" style="407" customWidth="1"/>
    <col min="12035" max="12035" width="86.7109375" style="407" customWidth="1"/>
    <col min="12036" max="12036" width="34.5703125" style="407" customWidth="1"/>
    <col min="12037" max="12037" width="26.140625" style="407" customWidth="1"/>
    <col min="12038" max="12038" width="14.5703125" style="407" customWidth="1"/>
    <col min="12039" max="12040" width="14" style="407" customWidth="1"/>
    <col min="12041" max="12042" width="17.28515625" style="407" customWidth="1"/>
    <col min="12043" max="12043" width="19.28515625" style="407" customWidth="1"/>
    <col min="12044" max="12046" width="19.140625" style="407" customWidth="1"/>
    <col min="12047" max="12047" width="32.140625" style="407" customWidth="1"/>
    <col min="12048" max="12048" width="19.85546875" style="407" customWidth="1"/>
    <col min="12049" max="12049" width="14.42578125" style="407" customWidth="1"/>
    <col min="12050" max="12288" width="8.85546875" style="407"/>
    <col min="12289" max="12289" width="6.7109375" style="407" customWidth="1"/>
    <col min="12290" max="12290" width="17.42578125" style="407" customWidth="1"/>
    <col min="12291" max="12291" width="86.7109375" style="407" customWidth="1"/>
    <col min="12292" max="12292" width="34.5703125" style="407" customWidth="1"/>
    <col min="12293" max="12293" width="26.140625" style="407" customWidth="1"/>
    <col min="12294" max="12294" width="14.5703125" style="407" customWidth="1"/>
    <col min="12295" max="12296" width="14" style="407" customWidth="1"/>
    <col min="12297" max="12298" width="17.28515625" style="407" customWidth="1"/>
    <col min="12299" max="12299" width="19.28515625" style="407" customWidth="1"/>
    <col min="12300" max="12302" width="19.140625" style="407" customWidth="1"/>
    <col min="12303" max="12303" width="32.140625" style="407" customWidth="1"/>
    <col min="12304" max="12304" width="19.85546875" style="407" customWidth="1"/>
    <col min="12305" max="12305" width="14.42578125" style="407" customWidth="1"/>
    <col min="12306" max="12544" width="8.85546875" style="407"/>
    <col min="12545" max="12545" width="6.7109375" style="407" customWidth="1"/>
    <col min="12546" max="12546" width="17.42578125" style="407" customWidth="1"/>
    <col min="12547" max="12547" width="86.7109375" style="407" customWidth="1"/>
    <col min="12548" max="12548" width="34.5703125" style="407" customWidth="1"/>
    <col min="12549" max="12549" width="26.140625" style="407" customWidth="1"/>
    <col min="12550" max="12550" width="14.5703125" style="407" customWidth="1"/>
    <col min="12551" max="12552" width="14" style="407" customWidth="1"/>
    <col min="12553" max="12554" width="17.28515625" style="407" customWidth="1"/>
    <col min="12555" max="12555" width="19.28515625" style="407" customWidth="1"/>
    <col min="12556" max="12558" width="19.140625" style="407" customWidth="1"/>
    <col min="12559" max="12559" width="32.140625" style="407" customWidth="1"/>
    <col min="12560" max="12560" width="19.85546875" style="407" customWidth="1"/>
    <col min="12561" max="12561" width="14.42578125" style="407" customWidth="1"/>
    <col min="12562" max="12800" width="8.85546875" style="407"/>
    <col min="12801" max="12801" width="6.7109375" style="407" customWidth="1"/>
    <col min="12802" max="12802" width="17.42578125" style="407" customWidth="1"/>
    <col min="12803" max="12803" width="86.7109375" style="407" customWidth="1"/>
    <col min="12804" max="12804" width="34.5703125" style="407" customWidth="1"/>
    <col min="12805" max="12805" width="26.140625" style="407" customWidth="1"/>
    <col min="12806" max="12806" width="14.5703125" style="407" customWidth="1"/>
    <col min="12807" max="12808" width="14" style="407" customWidth="1"/>
    <col min="12809" max="12810" width="17.28515625" style="407" customWidth="1"/>
    <col min="12811" max="12811" width="19.28515625" style="407" customWidth="1"/>
    <col min="12812" max="12814" width="19.140625" style="407" customWidth="1"/>
    <col min="12815" max="12815" width="32.140625" style="407" customWidth="1"/>
    <col min="12816" max="12816" width="19.85546875" style="407" customWidth="1"/>
    <col min="12817" max="12817" width="14.42578125" style="407" customWidth="1"/>
    <col min="12818" max="13056" width="8.85546875" style="407"/>
    <col min="13057" max="13057" width="6.7109375" style="407" customWidth="1"/>
    <col min="13058" max="13058" width="17.42578125" style="407" customWidth="1"/>
    <col min="13059" max="13059" width="86.7109375" style="407" customWidth="1"/>
    <col min="13060" max="13060" width="34.5703125" style="407" customWidth="1"/>
    <col min="13061" max="13061" width="26.140625" style="407" customWidth="1"/>
    <col min="13062" max="13062" width="14.5703125" style="407" customWidth="1"/>
    <col min="13063" max="13064" width="14" style="407" customWidth="1"/>
    <col min="13065" max="13066" width="17.28515625" style="407" customWidth="1"/>
    <col min="13067" max="13067" width="19.28515625" style="407" customWidth="1"/>
    <col min="13068" max="13070" width="19.140625" style="407" customWidth="1"/>
    <col min="13071" max="13071" width="32.140625" style="407" customWidth="1"/>
    <col min="13072" max="13072" width="19.85546875" style="407" customWidth="1"/>
    <col min="13073" max="13073" width="14.42578125" style="407" customWidth="1"/>
    <col min="13074" max="13312" width="8.85546875" style="407"/>
    <col min="13313" max="13313" width="6.7109375" style="407" customWidth="1"/>
    <col min="13314" max="13314" width="17.42578125" style="407" customWidth="1"/>
    <col min="13315" max="13315" width="86.7109375" style="407" customWidth="1"/>
    <col min="13316" max="13316" width="34.5703125" style="407" customWidth="1"/>
    <col min="13317" max="13317" width="26.140625" style="407" customWidth="1"/>
    <col min="13318" max="13318" width="14.5703125" style="407" customWidth="1"/>
    <col min="13319" max="13320" width="14" style="407" customWidth="1"/>
    <col min="13321" max="13322" width="17.28515625" style="407" customWidth="1"/>
    <col min="13323" max="13323" width="19.28515625" style="407" customWidth="1"/>
    <col min="13324" max="13326" width="19.140625" style="407" customWidth="1"/>
    <col min="13327" max="13327" width="32.140625" style="407" customWidth="1"/>
    <col min="13328" max="13328" width="19.85546875" style="407" customWidth="1"/>
    <col min="13329" max="13329" width="14.42578125" style="407" customWidth="1"/>
    <col min="13330" max="13568" width="8.85546875" style="407"/>
    <col min="13569" max="13569" width="6.7109375" style="407" customWidth="1"/>
    <col min="13570" max="13570" width="17.42578125" style="407" customWidth="1"/>
    <col min="13571" max="13571" width="86.7109375" style="407" customWidth="1"/>
    <col min="13572" max="13572" width="34.5703125" style="407" customWidth="1"/>
    <col min="13573" max="13573" width="26.140625" style="407" customWidth="1"/>
    <col min="13574" max="13574" width="14.5703125" style="407" customWidth="1"/>
    <col min="13575" max="13576" width="14" style="407" customWidth="1"/>
    <col min="13577" max="13578" width="17.28515625" style="407" customWidth="1"/>
    <col min="13579" max="13579" width="19.28515625" style="407" customWidth="1"/>
    <col min="13580" max="13582" width="19.140625" style="407" customWidth="1"/>
    <col min="13583" max="13583" width="32.140625" style="407" customWidth="1"/>
    <col min="13584" max="13584" width="19.85546875" style="407" customWidth="1"/>
    <col min="13585" max="13585" width="14.42578125" style="407" customWidth="1"/>
    <col min="13586" max="13824" width="8.85546875" style="407"/>
    <col min="13825" max="13825" width="6.7109375" style="407" customWidth="1"/>
    <col min="13826" max="13826" width="17.42578125" style="407" customWidth="1"/>
    <col min="13827" max="13827" width="86.7109375" style="407" customWidth="1"/>
    <col min="13828" max="13828" width="34.5703125" style="407" customWidth="1"/>
    <col min="13829" max="13829" width="26.140625" style="407" customWidth="1"/>
    <col min="13830" max="13830" width="14.5703125" style="407" customWidth="1"/>
    <col min="13831" max="13832" width="14" style="407" customWidth="1"/>
    <col min="13833" max="13834" width="17.28515625" style="407" customWidth="1"/>
    <col min="13835" max="13835" width="19.28515625" style="407" customWidth="1"/>
    <col min="13836" max="13838" width="19.140625" style="407" customWidth="1"/>
    <col min="13839" max="13839" width="32.140625" style="407" customWidth="1"/>
    <col min="13840" max="13840" width="19.85546875" style="407" customWidth="1"/>
    <col min="13841" max="13841" width="14.42578125" style="407" customWidth="1"/>
    <col min="13842" max="14080" width="8.85546875" style="407"/>
    <col min="14081" max="14081" width="6.7109375" style="407" customWidth="1"/>
    <col min="14082" max="14082" width="17.42578125" style="407" customWidth="1"/>
    <col min="14083" max="14083" width="86.7109375" style="407" customWidth="1"/>
    <col min="14084" max="14084" width="34.5703125" style="407" customWidth="1"/>
    <col min="14085" max="14085" width="26.140625" style="407" customWidth="1"/>
    <col min="14086" max="14086" width="14.5703125" style="407" customWidth="1"/>
    <col min="14087" max="14088" width="14" style="407" customWidth="1"/>
    <col min="14089" max="14090" width="17.28515625" style="407" customWidth="1"/>
    <col min="14091" max="14091" width="19.28515625" style="407" customWidth="1"/>
    <col min="14092" max="14094" width="19.140625" style="407" customWidth="1"/>
    <col min="14095" max="14095" width="32.140625" style="407" customWidth="1"/>
    <col min="14096" max="14096" width="19.85546875" style="407" customWidth="1"/>
    <col min="14097" max="14097" width="14.42578125" style="407" customWidth="1"/>
    <col min="14098" max="14336" width="8.85546875" style="407"/>
    <col min="14337" max="14337" width="6.7109375" style="407" customWidth="1"/>
    <col min="14338" max="14338" width="17.42578125" style="407" customWidth="1"/>
    <col min="14339" max="14339" width="86.7109375" style="407" customWidth="1"/>
    <col min="14340" max="14340" width="34.5703125" style="407" customWidth="1"/>
    <col min="14341" max="14341" width="26.140625" style="407" customWidth="1"/>
    <col min="14342" max="14342" width="14.5703125" style="407" customWidth="1"/>
    <col min="14343" max="14344" width="14" style="407" customWidth="1"/>
    <col min="14345" max="14346" width="17.28515625" style="407" customWidth="1"/>
    <col min="14347" max="14347" width="19.28515625" style="407" customWidth="1"/>
    <col min="14348" max="14350" width="19.140625" style="407" customWidth="1"/>
    <col min="14351" max="14351" width="32.140625" style="407" customWidth="1"/>
    <col min="14352" max="14352" width="19.85546875" style="407" customWidth="1"/>
    <col min="14353" max="14353" width="14.42578125" style="407" customWidth="1"/>
    <col min="14354" max="14592" width="8.85546875" style="407"/>
    <col min="14593" max="14593" width="6.7109375" style="407" customWidth="1"/>
    <col min="14594" max="14594" width="17.42578125" style="407" customWidth="1"/>
    <col min="14595" max="14595" width="86.7109375" style="407" customWidth="1"/>
    <col min="14596" max="14596" width="34.5703125" style="407" customWidth="1"/>
    <col min="14597" max="14597" width="26.140625" style="407" customWidth="1"/>
    <col min="14598" max="14598" width="14.5703125" style="407" customWidth="1"/>
    <col min="14599" max="14600" width="14" style="407" customWidth="1"/>
    <col min="14601" max="14602" width="17.28515625" style="407" customWidth="1"/>
    <col min="14603" max="14603" width="19.28515625" style="407" customWidth="1"/>
    <col min="14604" max="14606" width="19.140625" style="407" customWidth="1"/>
    <col min="14607" max="14607" width="32.140625" style="407" customWidth="1"/>
    <col min="14608" max="14608" width="19.85546875" style="407" customWidth="1"/>
    <col min="14609" max="14609" width="14.42578125" style="407" customWidth="1"/>
    <col min="14610" max="14848" width="8.85546875" style="407"/>
    <col min="14849" max="14849" width="6.7109375" style="407" customWidth="1"/>
    <col min="14850" max="14850" width="17.42578125" style="407" customWidth="1"/>
    <col min="14851" max="14851" width="86.7109375" style="407" customWidth="1"/>
    <col min="14852" max="14852" width="34.5703125" style="407" customWidth="1"/>
    <col min="14853" max="14853" width="26.140625" style="407" customWidth="1"/>
    <col min="14854" max="14854" width="14.5703125" style="407" customWidth="1"/>
    <col min="14855" max="14856" width="14" style="407" customWidth="1"/>
    <col min="14857" max="14858" width="17.28515625" style="407" customWidth="1"/>
    <col min="14859" max="14859" width="19.28515625" style="407" customWidth="1"/>
    <col min="14860" max="14862" width="19.140625" style="407" customWidth="1"/>
    <col min="14863" max="14863" width="32.140625" style="407" customWidth="1"/>
    <col min="14864" max="14864" width="19.85546875" style="407" customWidth="1"/>
    <col min="14865" max="14865" width="14.42578125" style="407" customWidth="1"/>
    <col min="14866" max="15104" width="8.85546875" style="407"/>
    <col min="15105" max="15105" width="6.7109375" style="407" customWidth="1"/>
    <col min="15106" max="15106" width="17.42578125" style="407" customWidth="1"/>
    <col min="15107" max="15107" width="86.7109375" style="407" customWidth="1"/>
    <col min="15108" max="15108" width="34.5703125" style="407" customWidth="1"/>
    <col min="15109" max="15109" width="26.140625" style="407" customWidth="1"/>
    <col min="15110" max="15110" width="14.5703125" style="407" customWidth="1"/>
    <col min="15111" max="15112" width="14" style="407" customWidth="1"/>
    <col min="15113" max="15114" width="17.28515625" style="407" customWidth="1"/>
    <col min="15115" max="15115" width="19.28515625" style="407" customWidth="1"/>
    <col min="15116" max="15118" width="19.140625" style="407" customWidth="1"/>
    <col min="15119" max="15119" width="32.140625" style="407" customWidth="1"/>
    <col min="15120" max="15120" width="19.85546875" style="407" customWidth="1"/>
    <col min="15121" max="15121" width="14.42578125" style="407" customWidth="1"/>
    <col min="15122" max="15360" width="8.85546875" style="407"/>
    <col min="15361" max="15361" width="6.7109375" style="407" customWidth="1"/>
    <col min="15362" max="15362" width="17.42578125" style="407" customWidth="1"/>
    <col min="15363" max="15363" width="86.7109375" style="407" customWidth="1"/>
    <col min="15364" max="15364" width="34.5703125" style="407" customWidth="1"/>
    <col min="15365" max="15365" width="26.140625" style="407" customWidth="1"/>
    <col min="15366" max="15366" width="14.5703125" style="407" customWidth="1"/>
    <col min="15367" max="15368" width="14" style="407" customWidth="1"/>
    <col min="15369" max="15370" width="17.28515625" style="407" customWidth="1"/>
    <col min="15371" max="15371" width="19.28515625" style="407" customWidth="1"/>
    <col min="15372" max="15374" width="19.140625" style="407" customWidth="1"/>
    <col min="15375" max="15375" width="32.140625" style="407" customWidth="1"/>
    <col min="15376" max="15376" width="19.85546875" style="407" customWidth="1"/>
    <col min="15377" max="15377" width="14.42578125" style="407" customWidth="1"/>
    <col min="15378" max="15616" width="8.85546875" style="407"/>
    <col min="15617" max="15617" width="6.7109375" style="407" customWidth="1"/>
    <col min="15618" max="15618" width="17.42578125" style="407" customWidth="1"/>
    <col min="15619" max="15619" width="86.7109375" style="407" customWidth="1"/>
    <col min="15620" max="15620" width="34.5703125" style="407" customWidth="1"/>
    <col min="15621" max="15621" width="26.140625" style="407" customWidth="1"/>
    <col min="15622" max="15622" width="14.5703125" style="407" customWidth="1"/>
    <col min="15623" max="15624" width="14" style="407" customWidth="1"/>
    <col min="15625" max="15626" width="17.28515625" style="407" customWidth="1"/>
    <col min="15627" max="15627" width="19.28515625" style="407" customWidth="1"/>
    <col min="15628" max="15630" width="19.140625" style="407" customWidth="1"/>
    <col min="15631" max="15631" width="32.140625" style="407" customWidth="1"/>
    <col min="15632" max="15632" width="19.85546875" style="407" customWidth="1"/>
    <col min="15633" max="15633" width="14.42578125" style="407" customWidth="1"/>
    <col min="15634" max="15872" width="8.85546875" style="407"/>
    <col min="15873" max="15873" width="6.7109375" style="407" customWidth="1"/>
    <col min="15874" max="15874" width="17.42578125" style="407" customWidth="1"/>
    <col min="15875" max="15875" width="86.7109375" style="407" customWidth="1"/>
    <col min="15876" max="15876" width="34.5703125" style="407" customWidth="1"/>
    <col min="15877" max="15877" width="26.140625" style="407" customWidth="1"/>
    <col min="15878" max="15878" width="14.5703125" style="407" customWidth="1"/>
    <col min="15879" max="15880" width="14" style="407" customWidth="1"/>
    <col min="15881" max="15882" width="17.28515625" style="407" customWidth="1"/>
    <col min="15883" max="15883" width="19.28515625" style="407" customWidth="1"/>
    <col min="15884" max="15886" width="19.140625" style="407" customWidth="1"/>
    <col min="15887" max="15887" width="32.140625" style="407" customWidth="1"/>
    <col min="15888" max="15888" width="19.85546875" style="407" customWidth="1"/>
    <col min="15889" max="15889" width="14.42578125" style="407" customWidth="1"/>
    <col min="15890" max="16128" width="8.85546875" style="407"/>
    <col min="16129" max="16129" width="6.7109375" style="407" customWidth="1"/>
    <col min="16130" max="16130" width="17.42578125" style="407" customWidth="1"/>
    <col min="16131" max="16131" width="86.7109375" style="407" customWidth="1"/>
    <col min="16132" max="16132" width="34.5703125" style="407" customWidth="1"/>
    <col min="16133" max="16133" width="26.140625" style="407" customWidth="1"/>
    <col min="16134" max="16134" width="14.5703125" style="407" customWidth="1"/>
    <col min="16135" max="16136" width="14" style="407" customWidth="1"/>
    <col min="16137" max="16138" width="17.28515625" style="407" customWidth="1"/>
    <col min="16139" max="16139" width="19.28515625" style="407" customWidth="1"/>
    <col min="16140" max="16142" width="19.140625" style="407" customWidth="1"/>
    <col min="16143" max="16143" width="32.140625" style="407" customWidth="1"/>
    <col min="16144" max="16144" width="19.85546875" style="407" customWidth="1"/>
    <col min="16145" max="16145" width="14.42578125" style="407" customWidth="1"/>
    <col min="16146" max="16384" width="8.85546875" style="407"/>
  </cols>
  <sheetData>
    <row r="1" spans="1:248" s="378" customFormat="1" ht="21.75" hidden="1" customHeight="1" x14ac:dyDescent="0.25">
      <c r="A1" s="437" t="s">
        <v>47</v>
      </c>
      <c r="B1" s="844"/>
      <c r="C1" s="845"/>
      <c r="D1" s="376"/>
      <c r="E1" s="440"/>
      <c r="F1" s="440"/>
      <c r="I1" s="377"/>
      <c r="J1" s="377"/>
      <c r="K1" s="377"/>
      <c r="L1" s="377"/>
      <c r="N1" s="424"/>
      <c r="O1" s="424"/>
      <c r="P1" s="674"/>
      <c r="Q1" s="424"/>
      <c r="R1" s="424"/>
      <c r="S1" s="424"/>
      <c r="T1" s="424"/>
      <c r="U1" s="424"/>
      <c r="V1" s="424"/>
      <c r="W1" s="424"/>
      <c r="X1" s="424"/>
    </row>
    <row r="2" spans="1:248" s="378" customFormat="1" ht="15" customHeight="1" x14ac:dyDescent="0.25">
      <c r="A2" s="441"/>
      <c r="B2" s="442"/>
      <c r="C2" s="846"/>
      <c r="D2" s="376"/>
      <c r="E2" s="440"/>
      <c r="F2" s="440"/>
      <c r="I2" s="377"/>
      <c r="J2" s="377"/>
      <c r="K2" s="377"/>
      <c r="L2" s="377"/>
      <c r="N2" s="424"/>
      <c r="O2" s="424"/>
      <c r="P2" s="674"/>
      <c r="Q2" s="424"/>
      <c r="R2" s="424"/>
      <c r="S2" s="424"/>
      <c r="T2" s="424"/>
      <c r="U2" s="424"/>
      <c r="V2" s="424"/>
      <c r="W2" s="424"/>
      <c r="X2" s="424"/>
    </row>
    <row r="3" spans="1:248" s="378" customFormat="1" ht="15" customHeight="1" x14ac:dyDescent="0.25">
      <c r="A3" s="437" t="s">
        <v>234</v>
      </c>
      <c r="B3" s="443"/>
      <c r="C3" s="418"/>
      <c r="D3" s="376"/>
      <c r="E3" s="440"/>
      <c r="F3" s="440"/>
      <c r="I3" s="377"/>
      <c r="J3" s="377"/>
      <c r="K3" s="377"/>
      <c r="L3" s="377"/>
      <c r="N3" s="424"/>
      <c r="O3" s="424"/>
      <c r="P3" s="674"/>
      <c r="Q3" s="424"/>
      <c r="R3" s="424"/>
      <c r="S3" s="424"/>
      <c r="T3" s="424"/>
      <c r="U3" s="424"/>
      <c r="V3" s="424"/>
      <c r="W3" s="424"/>
      <c r="X3" s="424"/>
    </row>
    <row r="4" spans="1:248" s="378" customFormat="1" ht="15" customHeight="1" x14ac:dyDescent="0.25">
      <c r="A4" s="441"/>
      <c r="B4" s="443"/>
      <c r="C4" s="823"/>
      <c r="D4" s="376"/>
      <c r="E4" s="440"/>
      <c r="F4" s="440"/>
      <c r="I4" s="377"/>
      <c r="J4" s="377"/>
      <c r="K4" s="377"/>
      <c r="L4" s="377"/>
      <c r="N4" s="424"/>
      <c r="O4" s="424"/>
      <c r="P4" s="674"/>
      <c r="Q4" s="424"/>
      <c r="R4" s="424"/>
      <c r="S4" s="424"/>
      <c r="T4" s="424"/>
      <c r="U4" s="424"/>
      <c r="V4" s="424"/>
      <c r="W4" s="424"/>
      <c r="X4" s="424"/>
    </row>
    <row r="5" spans="1:248" s="378" customFormat="1" ht="26.25" customHeight="1" x14ac:dyDescent="0.25">
      <c r="A5" s="437" t="s">
        <v>231</v>
      </c>
      <c r="B5" s="444"/>
      <c r="C5" s="424"/>
      <c r="D5" s="376"/>
      <c r="E5" s="440"/>
      <c r="F5" s="440"/>
      <c r="I5" s="377"/>
      <c r="J5" s="377"/>
      <c r="K5" s="377"/>
      <c r="L5" s="377"/>
      <c r="N5" s="424"/>
      <c r="O5" s="424"/>
      <c r="P5" s="674"/>
      <c r="Q5" s="424"/>
      <c r="R5" s="424"/>
      <c r="S5" s="424"/>
      <c r="T5" s="424"/>
      <c r="U5" s="424"/>
      <c r="V5" s="424"/>
      <c r="W5" s="424"/>
      <c r="X5" s="424"/>
    </row>
    <row r="6" spans="1:248" s="848" customFormat="1" ht="41.25" customHeight="1" x14ac:dyDescent="0.25">
      <c r="A6" s="1170" t="s">
        <v>0</v>
      </c>
      <c r="B6" s="1170"/>
      <c r="C6" s="1170"/>
      <c r="D6" s="1170"/>
      <c r="E6" s="1170"/>
      <c r="F6" s="1170"/>
      <c r="G6" s="1170"/>
      <c r="H6" s="1170"/>
      <c r="I6" s="1170"/>
      <c r="J6" s="1170"/>
      <c r="K6" s="1170"/>
      <c r="L6" s="1170"/>
      <c r="M6" s="1170"/>
      <c r="N6" s="1170"/>
      <c r="O6" s="1170"/>
      <c r="P6" s="847"/>
    </row>
    <row r="7" spans="1:248" s="848" customFormat="1" ht="94.5" customHeight="1" x14ac:dyDescent="0.25">
      <c r="A7" s="1171" t="s">
        <v>445</v>
      </c>
      <c r="B7" s="1171"/>
      <c r="C7" s="1171"/>
      <c r="D7" s="1171"/>
      <c r="E7" s="1171"/>
      <c r="F7" s="1171"/>
      <c r="G7" s="1171"/>
      <c r="H7" s="1171"/>
      <c r="I7" s="1171"/>
      <c r="J7" s="1171"/>
      <c r="K7" s="1171"/>
      <c r="L7" s="1171"/>
      <c r="M7" s="1171"/>
      <c r="N7" s="1171"/>
      <c r="O7" s="1171"/>
      <c r="P7" s="847"/>
    </row>
    <row r="8" spans="1:248" s="815" customFormat="1" ht="63" customHeight="1" x14ac:dyDescent="0.25">
      <c r="A8" s="1172" t="s">
        <v>219</v>
      </c>
      <c r="B8" s="1172"/>
      <c r="C8" s="1172"/>
      <c r="D8" s="1172"/>
      <c r="E8" s="1172"/>
      <c r="F8" s="1172"/>
      <c r="G8" s="1172"/>
      <c r="H8" s="1172"/>
      <c r="I8" s="1172"/>
      <c r="J8" s="1172"/>
      <c r="K8" s="1172"/>
      <c r="L8" s="1172"/>
      <c r="M8" s="1172"/>
      <c r="N8" s="1172"/>
      <c r="O8" s="1172"/>
      <c r="P8" s="849"/>
    </row>
    <row r="9" spans="1:248" s="855" customFormat="1" ht="24.75" customHeight="1" thickBot="1" x14ac:dyDescent="0.3">
      <c r="A9" s="850"/>
      <c r="B9" s="1173" t="s">
        <v>446</v>
      </c>
      <c r="C9" s="1174"/>
      <c r="D9" s="851"/>
      <c r="E9" s="851"/>
      <c r="F9" s="852"/>
      <c r="G9" s="853"/>
      <c r="H9" s="854"/>
      <c r="I9" s="854"/>
      <c r="J9" s="854"/>
      <c r="L9" s="856"/>
      <c r="M9" s="856"/>
      <c r="N9" s="856"/>
      <c r="O9" s="857" t="s">
        <v>447</v>
      </c>
      <c r="P9" s="858"/>
      <c r="Q9" s="859"/>
      <c r="R9" s="859"/>
      <c r="S9" s="859"/>
      <c r="T9" s="859"/>
      <c r="U9" s="859"/>
      <c r="V9" s="859"/>
      <c r="W9" s="859"/>
      <c r="X9" s="859"/>
      <c r="Y9" s="859"/>
      <c r="Z9" s="859"/>
      <c r="AA9" s="859"/>
      <c r="AB9" s="859"/>
      <c r="AC9" s="859"/>
      <c r="AD9" s="859"/>
      <c r="AE9" s="859"/>
      <c r="AF9" s="859"/>
      <c r="AG9" s="859"/>
      <c r="AH9" s="859"/>
      <c r="AI9" s="859"/>
      <c r="AJ9" s="859"/>
      <c r="AK9" s="859"/>
      <c r="AL9" s="859"/>
      <c r="AM9" s="859"/>
      <c r="AN9" s="859"/>
      <c r="AO9" s="859"/>
      <c r="AP9" s="859"/>
      <c r="AQ9" s="859"/>
      <c r="AR9" s="859"/>
      <c r="AS9" s="859"/>
      <c r="AT9" s="859"/>
      <c r="AU9" s="859"/>
      <c r="AV9" s="859"/>
      <c r="AW9" s="859"/>
      <c r="AX9" s="859"/>
      <c r="AY9" s="859"/>
      <c r="AZ9" s="859"/>
      <c r="BA9" s="859"/>
      <c r="BB9" s="859"/>
      <c r="BC9" s="859"/>
      <c r="BD9" s="859"/>
      <c r="BE9" s="859"/>
      <c r="BF9" s="859"/>
      <c r="BG9" s="859"/>
      <c r="BH9" s="859"/>
      <c r="BI9" s="859"/>
      <c r="BJ9" s="859"/>
      <c r="BK9" s="859"/>
      <c r="BL9" s="859"/>
      <c r="BM9" s="859"/>
      <c r="BN9" s="859"/>
      <c r="BO9" s="859"/>
      <c r="BP9" s="859"/>
      <c r="BQ9" s="859"/>
      <c r="BR9" s="859"/>
      <c r="BS9" s="859"/>
      <c r="BT9" s="859"/>
      <c r="BU9" s="859"/>
      <c r="BV9" s="859"/>
      <c r="BW9" s="859"/>
      <c r="BX9" s="859"/>
      <c r="BY9" s="859"/>
      <c r="BZ9" s="859"/>
      <c r="CA9" s="859"/>
      <c r="CB9" s="859"/>
      <c r="CC9" s="859"/>
      <c r="CD9" s="859"/>
      <c r="CE9" s="859"/>
      <c r="CF9" s="859"/>
      <c r="CG9" s="859"/>
      <c r="CH9" s="859"/>
      <c r="CI9" s="859"/>
      <c r="CJ9" s="859"/>
      <c r="CK9" s="859"/>
      <c r="CL9" s="859"/>
      <c r="CM9" s="859"/>
      <c r="CN9" s="859"/>
      <c r="CO9" s="859"/>
      <c r="CP9" s="859"/>
      <c r="CQ9" s="859"/>
      <c r="CR9" s="859"/>
      <c r="CS9" s="859"/>
      <c r="CT9" s="859"/>
      <c r="CU9" s="859"/>
      <c r="CV9" s="859"/>
      <c r="CW9" s="859"/>
      <c r="CX9" s="859"/>
      <c r="CY9" s="859"/>
      <c r="CZ9" s="859"/>
      <c r="DA9" s="859"/>
      <c r="DB9" s="859"/>
      <c r="DC9" s="859"/>
      <c r="DD9" s="859"/>
      <c r="DE9" s="859"/>
      <c r="DF9" s="859"/>
      <c r="DG9" s="859"/>
      <c r="DH9" s="859"/>
      <c r="DI9" s="859"/>
      <c r="DJ9" s="859"/>
      <c r="DK9" s="859"/>
      <c r="DL9" s="859"/>
      <c r="DM9" s="859"/>
      <c r="DN9" s="859"/>
      <c r="DO9" s="859"/>
      <c r="DP9" s="859"/>
      <c r="DQ9" s="859"/>
      <c r="DR9" s="859"/>
      <c r="DS9" s="859"/>
      <c r="DT9" s="859"/>
      <c r="DU9" s="859"/>
      <c r="DV9" s="859"/>
      <c r="DW9" s="859"/>
      <c r="DX9" s="859"/>
      <c r="DY9" s="859"/>
      <c r="DZ9" s="859"/>
      <c r="EA9" s="859"/>
      <c r="EB9" s="859"/>
      <c r="EC9" s="859"/>
      <c r="ED9" s="859"/>
      <c r="EE9" s="859"/>
      <c r="EF9" s="859"/>
      <c r="EG9" s="859"/>
      <c r="EH9" s="859"/>
      <c r="EI9" s="859"/>
      <c r="EJ9" s="859"/>
      <c r="EK9" s="859"/>
      <c r="EL9" s="859"/>
      <c r="EM9" s="859"/>
      <c r="EN9" s="859"/>
      <c r="EO9" s="859"/>
      <c r="EP9" s="859"/>
      <c r="EQ9" s="859"/>
      <c r="ER9" s="859"/>
      <c r="ES9" s="859"/>
      <c r="ET9" s="859"/>
      <c r="EU9" s="859"/>
      <c r="EV9" s="859"/>
      <c r="EW9" s="859"/>
      <c r="EX9" s="859"/>
      <c r="EY9" s="859"/>
      <c r="EZ9" s="859"/>
      <c r="FA9" s="859"/>
      <c r="FB9" s="859"/>
      <c r="FC9" s="859"/>
      <c r="FD9" s="859"/>
      <c r="FE9" s="859"/>
      <c r="FF9" s="859"/>
      <c r="FG9" s="859"/>
      <c r="FH9" s="859"/>
      <c r="FI9" s="859"/>
      <c r="FJ9" s="859"/>
      <c r="FK9" s="859"/>
      <c r="FL9" s="859"/>
      <c r="FM9" s="859"/>
      <c r="FN9" s="859"/>
      <c r="FO9" s="859"/>
      <c r="FP9" s="859"/>
      <c r="FQ9" s="859"/>
      <c r="FR9" s="859"/>
      <c r="FS9" s="859"/>
      <c r="FT9" s="859"/>
      <c r="FU9" s="859"/>
      <c r="FV9" s="859"/>
      <c r="FW9" s="859"/>
      <c r="FX9" s="859"/>
      <c r="FY9" s="859"/>
      <c r="FZ9" s="859"/>
      <c r="GA9" s="859"/>
      <c r="GB9" s="859"/>
      <c r="GC9" s="859"/>
      <c r="GD9" s="859"/>
      <c r="GE9" s="859"/>
      <c r="GF9" s="859"/>
      <c r="GG9" s="859"/>
      <c r="GH9" s="859"/>
      <c r="GI9" s="859"/>
      <c r="GJ9" s="859"/>
      <c r="GK9" s="859"/>
      <c r="GL9" s="859"/>
      <c r="GM9" s="859"/>
      <c r="GN9" s="859"/>
      <c r="GO9" s="859"/>
      <c r="GP9" s="859"/>
      <c r="GQ9" s="859"/>
      <c r="GR9" s="859"/>
      <c r="GS9" s="859"/>
      <c r="GT9" s="859"/>
      <c r="GU9" s="859"/>
      <c r="GV9" s="859"/>
      <c r="GW9" s="859"/>
      <c r="GX9" s="859"/>
      <c r="GY9" s="859"/>
      <c r="GZ9" s="859"/>
      <c r="HA9" s="859"/>
      <c r="HB9" s="859"/>
      <c r="HC9" s="859"/>
      <c r="HD9" s="859"/>
      <c r="HE9" s="859"/>
      <c r="HF9" s="859"/>
      <c r="HG9" s="859"/>
      <c r="HH9" s="859"/>
      <c r="HI9" s="859"/>
      <c r="HJ9" s="859"/>
      <c r="HK9" s="859"/>
      <c r="HL9" s="859"/>
      <c r="HM9" s="859"/>
      <c r="HN9" s="859"/>
      <c r="HO9" s="859"/>
      <c r="HP9" s="859"/>
      <c r="HQ9" s="859"/>
      <c r="HR9" s="859"/>
      <c r="HS9" s="859"/>
      <c r="HT9" s="859"/>
      <c r="HU9" s="859"/>
      <c r="HV9" s="859"/>
      <c r="HW9" s="859"/>
      <c r="HX9" s="859"/>
      <c r="HY9" s="859"/>
      <c r="HZ9" s="859"/>
      <c r="IA9" s="859"/>
      <c r="IB9" s="859"/>
      <c r="IC9" s="859"/>
      <c r="ID9" s="859"/>
      <c r="IE9" s="859"/>
      <c r="IF9" s="859"/>
      <c r="IG9" s="859"/>
      <c r="IH9" s="859"/>
      <c r="II9" s="859"/>
      <c r="IJ9" s="859"/>
      <c r="IK9" s="859"/>
      <c r="IL9" s="859"/>
      <c r="IM9" s="859"/>
      <c r="IN9" s="859"/>
    </row>
    <row r="10" spans="1:248" s="458" customFormat="1" ht="36.75" customHeight="1" x14ac:dyDescent="0.25">
      <c r="A10" s="1175" t="s">
        <v>2</v>
      </c>
      <c r="B10" s="1177" t="s">
        <v>31</v>
      </c>
      <c r="C10" s="1179" t="s">
        <v>221</v>
      </c>
      <c r="D10" s="1179" t="s">
        <v>448</v>
      </c>
      <c r="E10" s="1179" t="s">
        <v>239</v>
      </c>
      <c r="F10" s="1179" t="s">
        <v>449</v>
      </c>
      <c r="G10" s="1179" t="s">
        <v>4</v>
      </c>
      <c r="H10" s="1181" t="s">
        <v>241</v>
      </c>
      <c r="I10" s="1183" t="s">
        <v>450</v>
      </c>
      <c r="J10" s="1184"/>
      <c r="K10" s="1185"/>
      <c r="L10" s="1183" t="s">
        <v>25</v>
      </c>
      <c r="M10" s="1184"/>
      <c r="N10" s="1185"/>
      <c r="O10" s="1186" t="s">
        <v>223</v>
      </c>
      <c r="P10" s="860"/>
    </row>
    <row r="11" spans="1:248" s="458" customFormat="1" ht="30.75" customHeight="1" x14ac:dyDescent="0.25">
      <c r="A11" s="1176"/>
      <c r="B11" s="1178"/>
      <c r="C11" s="1180"/>
      <c r="D11" s="1180"/>
      <c r="E11" s="1180"/>
      <c r="F11" s="1180"/>
      <c r="G11" s="1180"/>
      <c r="H11" s="1182"/>
      <c r="I11" s="861" t="s">
        <v>8</v>
      </c>
      <c r="J11" s="862" t="s">
        <v>9</v>
      </c>
      <c r="K11" s="863" t="s">
        <v>451</v>
      </c>
      <c r="L11" s="861" t="s">
        <v>8</v>
      </c>
      <c r="M11" s="862" t="s">
        <v>9</v>
      </c>
      <c r="N11" s="864" t="s">
        <v>10</v>
      </c>
      <c r="O11" s="1187"/>
      <c r="P11" s="860"/>
    </row>
    <row r="12" spans="1:248" s="458" customFormat="1" ht="27" customHeight="1" thickBot="1" x14ac:dyDescent="0.3">
      <c r="A12" s="865">
        <v>1</v>
      </c>
      <c r="B12" s="866">
        <v>2</v>
      </c>
      <c r="C12" s="867">
        <v>3</v>
      </c>
      <c r="D12" s="867">
        <v>4</v>
      </c>
      <c r="E12" s="867">
        <v>5</v>
      </c>
      <c r="F12" s="867">
        <v>6</v>
      </c>
      <c r="G12" s="867">
        <v>7</v>
      </c>
      <c r="H12" s="868">
        <v>8</v>
      </c>
      <c r="I12" s="865">
        <v>9</v>
      </c>
      <c r="J12" s="867">
        <v>10</v>
      </c>
      <c r="K12" s="869">
        <v>11</v>
      </c>
      <c r="L12" s="865">
        <v>12</v>
      </c>
      <c r="M12" s="867">
        <v>13</v>
      </c>
      <c r="N12" s="869">
        <v>14</v>
      </c>
      <c r="O12" s="870">
        <v>15</v>
      </c>
      <c r="P12" s="860"/>
    </row>
    <row r="13" spans="1:248" s="458" customFormat="1" ht="32.25" customHeight="1" x14ac:dyDescent="0.25">
      <c r="A13" s="871" t="s">
        <v>44</v>
      </c>
      <c r="B13" s="872"/>
      <c r="C13" s="873" t="s">
        <v>97</v>
      </c>
      <c r="D13" s="874"/>
      <c r="E13" s="874"/>
      <c r="F13" s="874"/>
      <c r="G13" s="874"/>
      <c r="H13" s="875"/>
      <c r="I13" s="876"/>
      <c r="J13" s="874"/>
      <c r="K13" s="877"/>
      <c r="L13" s="878">
        <f>L14+L26+L28+L39+L42</f>
        <v>0</v>
      </c>
      <c r="M13" s="879">
        <f>M14+M26+M28+M39+M42</f>
        <v>0</v>
      </c>
      <c r="N13" s="880">
        <f t="shared" ref="N13:N20" si="0">L13+M13</f>
        <v>0</v>
      </c>
      <c r="O13" s="881"/>
      <c r="P13" s="860"/>
    </row>
    <row r="14" spans="1:248" s="378" customFormat="1" ht="35.25" customHeight="1" x14ac:dyDescent="0.25">
      <c r="A14" s="882">
        <v>1</v>
      </c>
      <c r="B14" s="883"/>
      <c r="C14" s="884" t="s">
        <v>45</v>
      </c>
      <c r="D14" s="884"/>
      <c r="E14" s="884"/>
      <c r="F14" s="885"/>
      <c r="G14" s="883"/>
      <c r="H14" s="886"/>
      <c r="I14" s="887"/>
      <c r="J14" s="883"/>
      <c r="K14" s="888"/>
      <c r="L14" s="889">
        <f>SUM(L15:L25)</f>
        <v>0</v>
      </c>
      <c r="M14" s="890">
        <f>SUM(M15:M25)</f>
        <v>0</v>
      </c>
      <c r="N14" s="891">
        <f t="shared" si="0"/>
        <v>0</v>
      </c>
      <c r="O14" s="892"/>
      <c r="P14" s="893"/>
    </row>
    <row r="15" spans="1:248" s="378" customFormat="1" ht="39.950000000000003" customHeight="1" outlineLevel="1" x14ac:dyDescent="0.25">
      <c r="A15" s="757" t="s">
        <v>11</v>
      </c>
      <c r="B15" s="894"/>
      <c r="C15" s="294" t="s">
        <v>243</v>
      </c>
      <c r="D15" s="294"/>
      <c r="E15" s="294"/>
      <c r="F15" s="479"/>
      <c r="G15" s="479" t="s">
        <v>13</v>
      </c>
      <c r="H15" s="895">
        <v>146.74</v>
      </c>
      <c r="I15" s="896"/>
      <c r="J15" s="897"/>
      <c r="K15" s="898">
        <f t="shared" ref="K15:K20" si="1">I15+J15</f>
        <v>0</v>
      </c>
      <c r="L15" s="896"/>
      <c r="M15" s="899">
        <f t="shared" ref="M15:M20" si="2">H15*J15</f>
        <v>0</v>
      </c>
      <c r="N15" s="898">
        <f t="shared" si="0"/>
        <v>0</v>
      </c>
      <c r="O15" s="769"/>
      <c r="P15" s="893"/>
    </row>
    <row r="16" spans="1:248" s="378" customFormat="1" ht="39.950000000000003" customHeight="1" outlineLevel="1" x14ac:dyDescent="0.25">
      <c r="A16" s="757" t="s">
        <v>173</v>
      </c>
      <c r="B16" s="894"/>
      <c r="C16" s="294" t="s">
        <v>119</v>
      </c>
      <c r="D16" s="294"/>
      <c r="E16" s="294"/>
      <c r="F16" s="479"/>
      <c r="G16" s="479" t="s">
        <v>13</v>
      </c>
      <c r="H16" s="895">
        <f>H15</f>
        <v>146.74</v>
      </c>
      <c r="I16" s="896"/>
      <c r="J16" s="897"/>
      <c r="K16" s="898">
        <f t="shared" si="1"/>
        <v>0</v>
      </c>
      <c r="L16" s="896"/>
      <c r="M16" s="899">
        <f t="shared" si="2"/>
        <v>0</v>
      </c>
      <c r="N16" s="898">
        <f t="shared" si="0"/>
        <v>0</v>
      </c>
      <c r="O16" s="769"/>
      <c r="P16" s="893"/>
    </row>
    <row r="17" spans="1:27" s="630" customFormat="1" ht="39.950000000000003" customHeight="1" outlineLevel="1" x14ac:dyDescent="0.25">
      <c r="A17" s="757" t="s">
        <v>64</v>
      </c>
      <c r="B17" s="900"/>
      <c r="C17" s="294" t="s">
        <v>385</v>
      </c>
      <c r="D17" s="901"/>
      <c r="E17" s="901"/>
      <c r="F17" s="902"/>
      <c r="G17" s="479" t="s">
        <v>13</v>
      </c>
      <c r="H17" s="903">
        <f>H24</f>
        <v>102.78</v>
      </c>
      <c r="I17" s="896"/>
      <c r="J17" s="897"/>
      <c r="K17" s="898">
        <f t="shared" si="1"/>
        <v>0</v>
      </c>
      <c r="L17" s="896"/>
      <c r="M17" s="899">
        <f t="shared" si="2"/>
        <v>0</v>
      </c>
      <c r="N17" s="898">
        <f t="shared" si="0"/>
        <v>0</v>
      </c>
      <c r="O17" s="1162" t="s">
        <v>82</v>
      </c>
      <c r="P17" s="1064">
        <f>H17</f>
        <v>102.78</v>
      </c>
      <c r="Q17" s="738"/>
      <c r="R17" s="738"/>
    </row>
    <row r="18" spans="1:27" s="630" customFormat="1" ht="39.950000000000003" customHeight="1" outlineLevel="1" x14ac:dyDescent="0.25">
      <c r="A18" s="757" t="s">
        <v>245</v>
      </c>
      <c r="B18" s="900"/>
      <c r="C18" s="294" t="s">
        <v>386</v>
      </c>
      <c r="D18" s="901"/>
      <c r="E18" s="901"/>
      <c r="F18" s="902"/>
      <c r="G18" s="479" t="s">
        <v>13</v>
      </c>
      <c r="H18" s="903">
        <f>H16-H17</f>
        <v>43.96</v>
      </c>
      <c r="I18" s="904"/>
      <c r="J18" s="897"/>
      <c r="K18" s="898">
        <f t="shared" si="1"/>
        <v>0</v>
      </c>
      <c r="L18" s="896"/>
      <c r="M18" s="899">
        <f t="shared" si="2"/>
        <v>0</v>
      </c>
      <c r="N18" s="898">
        <f t="shared" si="0"/>
        <v>0</v>
      </c>
      <c r="O18" s="1163"/>
      <c r="P18" s="435">
        <f>N18+N19</f>
        <v>0</v>
      </c>
      <c r="Q18" s="436" t="s">
        <v>509</v>
      </c>
      <c r="R18" s="738"/>
    </row>
    <row r="19" spans="1:27" s="630" customFormat="1" ht="39.950000000000003" customHeight="1" outlineLevel="1" x14ac:dyDescent="0.25">
      <c r="A19" s="757" t="s">
        <v>246</v>
      </c>
      <c r="B19" s="900"/>
      <c r="C19" s="294" t="s">
        <v>121</v>
      </c>
      <c r="D19" s="901"/>
      <c r="E19" s="901"/>
      <c r="F19" s="902"/>
      <c r="G19" s="479" t="s">
        <v>13</v>
      </c>
      <c r="H19" s="903">
        <f>H18</f>
        <v>43.96</v>
      </c>
      <c r="I19" s="904"/>
      <c r="J19" s="897"/>
      <c r="K19" s="898">
        <f t="shared" si="1"/>
        <v>0</v>
      </c>
      <c r="L19" s="896"/>
      <c r="M19" s="899">
        <f t="shared" si="2"/>
        <v>0</v>
      </c>
      <c r="N19" s="898">
        <f t="shared" si="0"/>
        <v>0</v>
      </c>
      <c r="O19" s="1164"/>
      <c r="P19" s="801"/>
    </row>
    <row r="20" spans="1:27" s="378" customFormat="1" ht="39.950000000000003" customHeight="1" outlineLevel="1" x14ac:dyDescent="0.25">
      <c r="A20" s="757" t="s">
        <v>247</v>
      </c>
      <c r="B20" s="894"/>
      <c r="C20" s="294" t="s">
        <v>452</v>
      </c>
      <c r="D20" s="294"/>
      <c r="E20" s="294"/>
      <c r="F20" s="479"/>
      <c r="G20" s="479" t="s">
        <v>13</v>
      </c>
      <c r="H20" s="895">
        <v>21.98</v>
      </c>
      <c r="I20" s="762">
        <f>I21*H21/H20</f>
        <v>0</v>
      </c>
      <c r="J20" s="897"/>
      <c r="K20" s="898">
        <f t="shared" si="1"/>
        <v>0</v>
      </c>
      <c r="L20" s="905">
        <f>I20*H20</f>
        <v>0</v>
      </c>
      <c r="M20" s="899">
        <f t="shared" si="2"/>
        <v>0</v>
      </c>
      <c r="N20" s="898">
        <f t="shared" si="0"/>
        <v>0</v>
      </c>
      <c r="O20" s="769"/>
      <c r="P20" s="893"/>
    </row>
    <row r="21" spans="1:27" s="378" customFormat="1" ht="39.950000000000003" customHeight="1" outlineLevel="1" x14ac:dyDescent="0.25">
      <c r="A21" s="757" t="s">
        <v>388</v>
      </c>
      <c r="B21" s="906" t="s">
        <v>453</v>
      </c>
      <c r="C21" s="907" t="s">
        <v>454</v>
      </c>
      <c r="D21" s="907"/>
      <c r="E21" s="907"/>
      <c r="F21" s="908">
        <v>1.1000000000000001</v>
      </c>
      <c r="G21" s="908" t="s">
        <v>13</v>
      </c>
      <c r="H21" s="909">
        <f>H20*F21</f>
        <v>24.18</v>
      </c>
      <c r="I21" s="910"/>
      <c r="J21" s="911"/>
      <c r="K21" s="912"/>
      <c r="L21" s="913"/>
      <c r="M21" s="914"/>
      <c r="N21" s="912"/>
      <c r="O21" s="915"/>
      <c r="P21" s="893"/>
    </row>
    <row r="22" spans="1:27" s="378" customFormat="1" ht="39.950000000000003" customHeight="1" outlineLevel="1" x14ac:dyDescent="0.25">
      <c r="A22" s="757" t="s">
        <v>251</v>
      </c>
      <c r="B22" s="894"/>
      <c r="C22" s="294" t="s">
        <v>455</v>
      </c>
      <c r="D22" s="294"/>
      <c r="E22" s="294"/>
      <c r="F22" s="479"/>
      <c r="G22" s="479" t="s">
        <v>13</v>
      </c>
      <c r="H22" s="895">
        <v>21.98</v>
      </c>
      <c r="I22" s="762">
        <f>I23*H23/H22</f>
        <v>0</v>
      </c>
      <c r="J22" s="897"/>
      <c r="K22" s="898">
        <f>I22+J22</f>
        <v>0</v>
      </c>
      <c r="L22" s="905">
        <f>I22*H22</f>
        <v>0</v>
      </c>
      <c r="M22" s="899">
        <f>H22*J22</f>
        <v>0</v>
      </c>
      <c r="N22" s="898">
        <f>L22+M22</f>
        <v>0</v>
      </c>
      <c r="O22" s="915"/>
      <c r="P22" s="893"/>
    </row>
    <row r="23" spans="1:27" s="378" customFormat="1" ht="39.950000000000003" customHeight="1" outlineLevel="1" x14ac:dyDescent="0.25">
      <c r="A23" s="757" t="s">
        <v>253</v>
      </c>
      <c r="B23" s="906" t="s">
        <v>453</v>
      </c>
      <c r="C23" s="907" t="s">
        <v>454</v>
      </c>
      <c r="D23" s="907"/>
      <c r="E23" s="907"/>
      <c r="F23" s="908">
        <v>1.1000000000000001</v>
      </c>
      <c r="G23" s="908" t="s">
        <v>13</v>
      </c>
      <c r="H23" s="909">
        <f>H22*F23</f>
        <v>24.18</v>
      </c>
      <c r="I23" s="910"/>
      <c r="J23" s="911"/>
      <c r="K23" s="912"/>
      <c r="L23" s="913"/>
      <c r="M23" s="914"/>
      <c r="N23" s="912"/>
      <c r="O23" s="915"/>
      <c r="P23" s="893"/>
    </row>
    <row r="24" spans="1:27" s="378" customFormat="1" ht="39.950000000000003" customHeight="1" outlineLevel="1" x14ac:dyDescent="0.25">
      <c r="A24" s="757" t="s">
        <v>258</v>
      </c>
      <c r="B24" s="916"/>
      <c r="C24" s="294" t="s">
        <v>394</v>
      </c>
      <c r="D24" s="917"/>
      <c r="E24" s="917"/>
      <c r="F24" s="908"/>
      <c r="G24" s="778" t="s">
        <v>13</v>
      </c>
      <c r="H24" s="918">
        <v>102.78</v>
      </c>
      <c r="I24" s="896"/>
      <c r="J24" s="897"/>
      <c r="K24" s="898">
        <f>I24+J24</f>
        <v>0</v>
      </c>
      <c r="L24" s="896"/>
      <c r="M24" s="899">
        <f>H24*J24</f>
        <v>0</v>
      </c>
      <c r="N24" s="898">
        <f t="shared" ref="N24:N44" si="3">L24+M24</f>
        <v>0</v>
      </c>
      <c r="O24" s="915"/>
      <c r="P24" s="893"/>
    </row>
    <row r="25" spans="1:27" s="378" customFormat="1" ht="39.950000000000003" customHeight="1" outlineLevel="1" x14ac:dyDescent="0.25">
      <c r="A25" s="757" t="s">
        <v>366</v>
      </c>
      <c r="B25" s="919"/>
      <c r="C25" s="293" t="s">
        <v>456</v>
      </c>
      <c r="D25" s="920"/>
      <c r="E25" s="920"/>
      <c r="F25" s="295"/>
      <c r="G25" s="778" t="s">
        <v>295</v>
      </c>
      <c r="H25" s="921">
        <v>11</v>
      </c>
      <c r="I25" s="922"/>
      <c r="J25" s="897"/>
      <c r="K25" s="923">
        <f>I25+J25</f>
        <v>0</v>
      </c>
      <c r="L25" s="924">
        <f>I25*$H25</f>
        <v>0</v>
      </c>
      <c r="M25" s="298">
        <f>$H25*J25</f>
        <v>0</v>
      </c>
      <c r="N25" s="925">
        <f t="shared" si="3"/>
        <v>0</v>
      </c>
      <c r="O25" s="926"/>
      <c r="P25" s="893"/>
    </row>
    <row r="26" spans="1:27" s="937" customFormat="1" ht="31.5" customHeight="1" x14ac:dyDescent="0.25">
      <c r="A26" s="927">
        <v>2</v>
      </c>
      <c r="B26" s="928"/>
      <c r="C26" s="929" t="s">
        <v>457</v>
      </c>
      <c r="D26" s="929"/>
      <c r="E26" s="929"/>
      <c r="F26" s="930"/>
      <c r="G26" s="931"/>
      <c r="H26" s="932"/>
      <c r="I26" s="933"/>
      <c r="J26" s="934"/>
      <c r="K26" s="888"/>
      <c r="L26" s="889">
        <f>SUM(L27:L27)</f>
        <v>0</v>
      </c>
      <c r="M26" s="890">
        <f>SUM(M27:M27)</f>
        <v>0</v>
      </c>
      <c r="N26" s="891">
        <f t="shared" si="3"/>
        <v>0</v>
      </c>
      <c r="O26" s="935"/>
      <c r="P26" s="936"/>
      <c r="Q26" s="604"/>
      <c r="R26" s="604"/>
      <c r="S26" s="604"/>
      <c r="T26" s="604"/>
      <c r="U26" s="604"/>
      <c r="V26" s="604"/>
      <c r="W26" s="604"/>
      <c r="X26" s="604"/>
      <c r="Y26" s="604"/>
      <c r="Z26" s="604"/>
      <c r="AA26" s="604"/>
    </row>
    <row r="27" spans="1:27" s="937" customFormat="1" ht="63" customHeight="1" outlineLevel="1" x14ac:dyDescent="0.25">
      <c r="A27" s="757" t="s">
        <v>50</v>
      </c>
      <c r="B27" s="938"/>
      <c r="C27" s="293" t="s">
        <v>458</v>
      </c>
      <c r="D27" s="479" t="s">
        <v>459</v>
      </c>
      <c r="E27" s="479"/>
      <c r="F27" s="939"/>
      <c r="G27" s="940" t="s">
        <v>410</v>
      </c>
      <c r="H27" s="940">
        <v>1</v>
      </c>
      <c r="I27" s="922"/>
      <c r="J27" s="897"/>
      <c r="K27" s="898">
        <f>I27+J27</f>
        <v>0</v>
      </c>
      <c r="L27" s="905">
        <f>H27*I27</f>
        <v>0</v>
      </c>
      <c r="M27" s="899">
        <f>H27*J27</f>
        <v>0</v>
      </c>
      <c r="N27" s="898">
        <f t="shared" si="3"/>
        <v>0</v>
      </c>
      <c r="O27" s="941" t="s">
        <v>460</v>
      </c>
      <c r="P27" s="942"/>
      <c r="Q27" s="604"/>
      <c r="R27" s="604"/>
      <c r="S27" s="604"/>
      <c r="T27" s="604"/>
      <c r="U27" s="604"/>
      <c r="V27" s="604"/>
      <c r="W27" s="604"/>
      <c r="X27" s="604"/>
      <c r="Y27" s="604"/>
      <c r="Z27" s="604"/>
      <c r="AA27" s="604"/>
    </row>
    <row r="28" spans="1:27" s="378" customFormat="1" ht="30" customHeight="1" x14ac:dyDescent="0.25">
      <c r="A28" s="882">
        <v>3</v>
      </c>
      <c r="B28" s="883"/>
      <c r="C28" s="884" t="s">
        <v>411</v>
      </c>
      <c r="D28" s="884"/>
      <c r="E28" s="884"/>
      <c r="F28" s="885"/>
      <c r="G28" s="883"/>
      <c r="H28" s="886"/>
      <c r="I28" s="887"/>
      <c r="J28" s="883"/>
      <c r="K28" s="888"/>
      <c r="L28" s="889">
        <f>SUM(L29:L38)</f>
        <v>0</v>
      </c>
      <c r="M28" s="890">
        <f>SUM(M29:M38)</f>
        <v>0</v>
      </c>
      <c r="N28" s="891">
        <f t="shared" si="3"/>
        <v>0</v>
      </c>
      <c r="O28" s="892"/>
      <c r="P28" s="893"/>
    </row>
    <row r="29" spans="1:27" s="937" customFormat="1" ht="60" customHeight="1" outlineLevel="1" x14ac:dyDescent="0.25">
      <c r="A29" s="757" t="s">
        <v>51</v>
      </c>
      <c r="B29" s="938"/>
      <c r="C29" s="294" t="s">
        <v>461</v>
      </c>
      <c r="D29" s="295" t="s">
        <v>462</v>
      </c>
      <c r="E29" s="479"/>
      <c r="F29" s="939"/>
      <c r="G29" s="940" t="s">
        <v>14</v>
      </c>
      <c r="H29" s="943">
        <v>635</v>
      </c>
      <c r="I29" s="922"/>
      <c r="J29" s="897"/>
      <c r="K29" s="898">
        <f>I29+J29</f>
        <v>0</v>
      </c>
      <c r="L29" s="905">
        <f>H29*I29</f>
        <v>0</v>
      </c>
      <c r="M29" s="899">
        <f>H29*J29</f>
        <v>0</v>
      </c>
      <c r="N29" s="898">
        <f t="shared" si="3"/>
        <v>0</v>
      </c>
      <c r="O29" s="941"/>
      <c r="P29" s="944"/>
      <c r="Q29" s="604"/>
      <c r="R29" s="604"/>
      <c r="S29" s="604"/>
      <c r="T29" s="604"/>
      <c r="U29" s="604"/>
      <c r="V29" s="604"/>
      <c r="W29" s="604"/>
      <c r="X29" s="604"/>
      <c r="Y29" s="604"/>
      <c r="Z29" s="604"/>
      <c r="AA29" s="604"/>
    </row>
    <row r="30" spans="1:27" s="937" customFormat="1" ht="60" customHeight="1" outlineLevel="1" x14ac:dyDescent="0.25">
      <c r="A30" s="757" t="s">
        <v>59</v>
      </c>
      <c r="B30" s="938"/>
      <c r="C30" s="294" t="s">
        <v>463</v>
      </c>
      <c r="D30" s="295" t="s">
        <v>464</v>
      </c>
      <c r="E30" s="479"/>
      <c r="F30" s="939"/>
      <c r="G30" s="940" t="s">
        <v>14</v>
      </c>
      <c r="H30" s="943">
        <v>38</v>
      </c>
      <c r="I30" s="922"/>
      <c r="J30" s="897"/>
      <c r="K30" s="898">
        <f t="shared" ref="K30:K37" si="4">I30+J30</f>
        <v>0</v>
      </c>
      <c r="L30" s="905">
        <f t="shared" ref="L30:L37" si="5">H30*I30</f>
        <v>0</v>
      </c>
      <c r="M30" s="899">
        <f t="shared" ref="M30:M37" si="6">H30*J30</f>
        <v>0</v>
      </c>
      <c r="N30" s="898">
        <f t="shared" si="3"/>
        <v>0</v>
      </c>
      <c r="O30" s="941"/>
      <c r="P30" s="944"/>
      <c r="Q30" s="604"/>
      <c r="R30" s="604"/>
      <c r="S30" s="604"/>
      <c r="T30" s="604"/>
      <c r="U30" s="604"/>
      <c r="V30" s="604"/>
      <c r="W30" s="604"/>
      <c r="X30" s="604"/>
      <c r="Y30" s="604"/>
      <c r="Z30" s="604"/>
      <c r="AA30" s="604"/>
    </row>
    <row r="31" spans="1:27" s="937" customFormat="1" ht="38.1" customHeight="1" outlineLevel="1" x14ac:dyDescent="0.25">
      <c r="A31" s="757" t="s">
        <v>61</v>
      </c>
      <c r="B31" s="938"/>
      <c r="C31" s="294" t="s">
        <v>465</v>
      </c>
      <c r="D31" s="295" t="s">
        <v>466</v>
      </c>
      <c r="E31" s="479"/>
      <c r="F31" s="939"/>
      <c r="G31" s="940" t="s">
        <v>14</v>
      </c>
      <c r="H31" s="943">
        <v>300</v>
      </c>
      <c r="I31" s="922"/>
      <c r="J31" s="897"/>
      <c r="K31" s="898">
        <f t="shared" si="4"/>
        <v>0</v>
      </c>
      <c r="L31" s="905">
        <f t="shared" si="5"/>
        <v>0</v>
      </c>
      <c r="M31" s="899">
        <f t="shared" si="6"/>
        <v>0</v>
      </c>
      <c r="N31" s="898">
        <f t="shared" si="3"/>
        <v>0</v>
      </c>
      <c r="O31" s="941"/>
      <c r="P31" s="944"/>
      <c r="Q31" s="945"/>
      <c r="R31" s="604"/>
      <c r="S31" s="604"/>
      <c r="T31" s="604"/>
      <c r="U31" s="604"/>
      <c r="V31" s="604"/>
      <c r="W31" s="604"/>
      <c r="X31" s="604"/>
      <c r="Y31" s="604"/>
      <c r="Z31" s="604"/>
      <c r="AA31" s="604"/>
    </row>
    <row r="32" spans="1:27" s="937" customFormat="1" ht="38.1" customHeight="1" outlineLevel="1" x14ac:dyDescent="0.25">
      <c r="A32" s="757" t="s">
        <v>78</v>
      </c>
      <c r="B32" s="938"/>
      <c r="C32" s="294" t="s">
        <v>467</v>
      </c>
      <c r="D32" s="295" t="s">
        <v>468</v>
      </c>
      <c r="E32" s="479"/>
      <c r="F32" s="939"/>
      <c r="G32" s="940" t="s">
        <v>14</v>
      </c>
      <c r="H32" s="943">
        <v>629</v>
      </c>
      <c r="I32" s="922"/>
      <c r="J32" s="897"/>
      <c r="K32" s="898">
        <f t="shared" si="4"/>
        <v>0</v>
      </c>
      <c r="L32" s="905">
        <f t="shared" si="5"/>
        <v>0</v>
      </c>
      <c r="M32" s="899">
        <f t="shared" si="6"/>
        <v>0</v>
      </c>
      <c r="N32" s="898">
        <f t="shared" si="3"/>
        <v>0</v>
      </c>
      <c r="O32" s="941"/>
      <c r="P32" s="944"/>
      <c r="Q32" s="945"/>
      <c r="R32" s="604"/>
      <c r="S32" s="604"/>
      <c r="T32" s="604"/>
      <c r="U32" s="604"/>
      <c r="V32" s="604"/>
      <c r="W32" s="604"/>
      <c r="X32" s="604"/>
      <c r="Y32" s="604"/>
      <c r="Z32" s="604"/>
      <c r="AA32" s="604"/>
    </row>
    <row r="33" spans="1:28" s="937" customFormat="1" ht="38.1" customHeight="1" outlineLevel="1" x14ac:dyDescent="0.25">
      <c r="A33" s="757" t="s">
        <v>186</v>
      </c>
      <c r="B33" s="938"/>
      <c r="C33" s="294" t="s">
        <v>469</v>
      </c>
      <c r="D33" s="295" t="s">
        <v>468</v>
      </c>
      <c r="E33" s="479"/>
      <c r="F33" s="939"/>
      <c r="G33" s="940" t="s">
        <v>14</v>
      </c>
      <c r="H33" s="943">
        <v>193</v>
      </c>
      <c r="I33" s="922"/>
      <c r="J33" s="897"/>
      <c r="K33" s="898">
        <f t="shared" si="4"/>
        <v>0</v>
      </c>
      <c r="L33" s="905">
        <f t="shared" si="5"/>
        <v>0</v>
      </c>
      <c r="M33" s="899">
        <f t="shared" si="6"/>
        <v>0</v>
      </c>
      <c r="N33" s="898">
        <f t="shared" si="3"/>
        <v>0</v>
      </c>
      <c r="O33" s="941"/>
      <c r="P33" s="944"/>
      <c r="Q33" s="945"/>
      <c r="R33" s="604"/>
      <c r="S33" s="604"/>
      <c r="T33" s="604"/>
      <c r="U33" s="604"/>
      <c r="V33" s="604"/>
      <c r="W33" s="604"/>
      <c r="X33" s="604"/>
      <c r="Y33" s="604"/>
      <c r="Z33" s="604"/>
      <c r="AA33" s="604"/>
    </row>
    <row r="34" spans="1:28" s="937" customFormat="1" ht="38.1" customHeight="1" outlineLevel="1" x14ac:dyDescent="0.25">
      <c r="A34" s="757" t="s">
        <v>417</v>
      </c>
      <c r="B34" s="938"/>
      <c r="C34" s="294" t="s">
        <v>470</v>
      </c>
      <c r="D34" s="295" t="s">
        <v>471</v>
      </c>
      <c r="E34" s="479"/>
      <c r="F34" s="939"/>
      <c r="G34" s="940" t="s">
        <v>472</v>
      </c>
      <c r="H34" s="943">
        <v>8</v>
      </c>
      <c r="I34" s="922"/>
      <c r="J34" s="897"/>
      <c r="K34" s="898">
        <f t="shared" si="4"/>
        <v>0</v>
      </c>
      <c r="L34" s="905">
        <f t="shared" si="5"/>
        <v>0</v>
      </c>
      <c r="M34" s="899">
        <f t="shared" si="6"/>
        <v>0</v>
      </c>
      <c r="N34" s="898">
        <f t="shared" si="3"/>
        <v>0</v>
      </c>
      <c r="O34" s="941"/>
      <c r="P34" s="944"/>
      <c r="Q34" s="945"/>
      <c r="R34" s="604"/>
      <c r="S34" s="604"/>
      <c r="T34" s="604"/>
      <c r="U34" s="604"/>
      <c r="V34" s="604"/>
      <c r="W34" s="604"/>
      <c r="X34" s="604"/>
      <c r="Y34" s="604"/>
      <c r="Z34" s="604"/>
      <c r="AA34" s="604"/>
    </row>
    <row r="35" spans="1:28" s="937" customFormat="1" ht="38.1" customHeight="1" outlineLevel="1" x14ac:dyDescent="0.25">
      <c r="A35" s="757" t="s">
        <v>419</v>
      </c>
      <c r="B35" s="938"/>
      <c r="C35" s="294" t="s">
        <v>473</v>
      </c>
      <c r="D35" s="295" t="s">
        <v>474</v>
      </c>
      <c r="E35" s="479"/>
      <c r="F35" s="939"/>
      <c r="G35" s="940" t="s">
        <v>472</v>
      </c>
      <c r="H35" s="943">
        <v>10</v>
      </c>
      <c r="I35" s="922"/>
      <c r="J35" s="897"/>
      <c r="K35" s="898">
        <f t="shared" si="4"/>
        <v>0</v>
      </c>
      <c r="L35" s="905">
        <f t="shared" si="5"/>
        <v>0</v>
      </c>
      <c r="M35" s="899">
        <f t="shared" si="6"/>
        <v>0</v>
      </c>
      <c r="N35" s="898">
        <f t="shared" si="3"/>
        <v>0</v>
      </c>
      <c r="O35" s="941"/>
      <c r="P35" s="944"/>
      <c r="Q35" s="945"/>
      <c r="R35" s="604"/>
      <c r="S35" s="604"/>
      <c r="T35" s="604"/>
      <c r="U35" s="604"/>
      <c r="V35" s="604"/>
      <c r="W35" s="604"/>
      <c r="X35" s="604"/>
      <c r="Y35" s="604"/>
      <c r="Z35" s="604"/>
      <c r="AA35" s="604"/>
    </row>
    <row r="36" spans="1:28" s="937" customFormat="1" ht="38.1" customHeight="1" outlineLevel="1" x14ac:dyDescent="0.25">
      <c r="A36" s="757" t="s">
        <v>421</v>
      </c>
      <c r="B36" s="938"/>
      <c r="C36" s="294" t="s">
        <v>475</v>
      </c>
      <c r="D36" s="295" t="s">
        <v>476</v>
      </c>
      <c r="E36" s="479"/>
      <c r="F36" s="939"/>
      <c r="G36" s="940" t="s">
        <v>472</v>
      </c>
      <c r="H36" s="943">
        <v>38</v>
      </c>
      <c r="I36" s="922"/>
      <c r="J36" s="897"/>
      <c r="K36" s="898">
        <f t="shared" si="4"/>
        <v>0</v>
      </c>
      <c r="L36" s="905">
        <f t="shared" si="5"/>
        <v>0</v>
      </c>
      <c r="M36" s="899">
        <f t="shared" si="6"/>
        <v>0</v>
      </c>
      <c r="N36" s="898">
        <f t="shared" si="3"/>
        <v>0</v>
      </c>
      <c r="O36" s="941"/>
      <c r="P36" s="944"/>
      <c r="Q36" s="945"/>
      <c r="R36" s="604"/>
      <c r="S36" s="604"/>
      <c r="T36" s="604"/>
      <c r="U36" s="604"/>
      <c r="V36" s="604"/>
      <c r="W36" s="604"/>
      <c r="X36" s="604"/>
      <c r="Y36" s="604"/>
      <c r="Z36" s="604"/>
      <c r="AA36" s="604"/>
    </row>
    <row r="37" spans="1:28" s="937" customFormat="1" ht="38.1" customHeight="1" outlineLevel="1" x14ac:dyDescent="0.25">
      <c r="A37" s="757" t="s">
        <v>477</v>
      </c>
      <c r="B37" s="938"/>
      <c r="C37" s="294" t="s">
        <v>478</v>
      </c>
      <c r="D37" s="295" t="s">
        <v>479</v>
      </c>
      <c r="E37" s="479"/>
      <c r="F37" s="939"/>
      <c r="G37" s="940" t="s">
        <v>472</v>
      </c>
      <c r="H37" s="943">
        <v>2</v>
      </c>
      <c r="I37" s="922"/>
      <c r="J37" s="897"/>
      <c r="K37" s="898">
        <f t="shared" si="4"/>
        <v>0</v>
      </c>
      <c r="L37" s="905">
        <f t="shared" si="5"/>
        <v>0</v>
      </c>
      <c r="M37" s="899">
        <f t="shared" si="6"/>
        <v>0</v>
      </c>
      <c r="N37" s="898">
        <f t="shared" si="3"/>
        <v>0</v>
      </c>
      <c r="O37" s="941"/>
      <c r="P37" s="944"/>
      <c r="Q37" s="945"/>
      <c r="R37" s="604"/>
      <c r="S37" s="604"/>
      <c r="T37" s="604"/>
      <c r="U37" s="604"/>
      <c r="V37" s="604"/>
      <c r="W37" s="604"/>
      <c r="X37" s="604"/>
      <c r="Y37" s="604"/>
      <c r="Z37" s="604"/>
      <c r="AA37" s="604"/>
    </row>
    <row r="38" spans="1:28" s="937" customFormat="1" ht="38.1" customHeight="1" outlineLevel="1" x14ac:dyDescent="0.25">
      <c r="A38" s="757" t="s">
        <v>480</v>
      </c>
      <c r="B38" s="938"/>
      <c r="C38" s="294" t="s">
        <v>475</v>
      </c>
      <c r="D38" s="295" t="s">
        <v>481</v>
      </c>
      <c r="E38" s="479"/>
      <c r="F38" s="939"/>
      <c r="G38" s="940" t="s">
        <v>472</v>
      </c>
      <c r="H38" s="943">
        <v>2</v>
      </c>
      <c r="I38" s="922"/>
      <c r="J38" s="897"/>
      <c r="K38" s="898">
        <f>I38+J38</f>
        <v>0</v>
      </c>
      <c r="L38" s="905">
        <f>H38*I38</f>
        <v>0</v>
      </c>
      <c r="M38" s="899">
        <f>H38*J38</f>
        <v>0</v>
      </c>
      <c r="N38" s="898">
        <f t="shared" si="3"/>
        <v>0</v>
      </c>
      <c r="O38" s="941"/>
      <c r="P38" s="944"/>
      <c r="Q38" s="945"/>
      <c r="R38" s="604"/>
      <c r="S38" s="604"/>
      <c r="T38" s="604"/>
      <c r="U38" s="604"/>
      <c r="V38" s="604"/>
      <c r="W38" s="604"/>
      <c r="X38" s="604"/>
      <c r="Y38" s="604"/>
      <c r="Z38" s="604"/>
      <c r="AA38" s="604"/>
    </row>
    <row r="39" spans="1:28" s="378" customFormat="1" ht="30" customHeight="1" x14ac:dyDescent="0.25">
      <c r="A39" s="882">
        <v>4</v>
      </c>
      <c r="B39" s="883"/>
      <c r="C39" s="884" t="s">
        <v>482</v>
      </c>
      <c r="D39" s="884"/>
      <c r="E39" s="884"/>
      <c r="F39" s="885"/>
      <c r="G39" s="883"/>
      <c r="H39" s="886"/>
      <c r="I39" s="887"/>
      <c r="J39" s="883"/>
      <c r="K39" s="888"/>
      <c r="L39" s="889">
        <f>SUM(L40:L41)</f>
        <v>0</v>
      </c>
      <c r="M39" s="890">
        <f>SUM(M40:M41)</f>
        <v>0</v>
      </c>
      <c r="N39" s="891">
        <f t="shared" si="3"/>
        <v>0</v>
      </c>
      <c r="O39" s="892"/>
      <c r="P39" s="893"/>
    </row>
    <row r="40" spans="1:28" s="937" customFormat="1" ht="36.950000000000003" customHeight="1" outlineLevel="1" x14ac:dyDescent="0.25">
      <c r="A40" s="757" t="s">
        <v>53</v>
      </c>
      <c r="B40" s="946"/>
      <c r="C40" s="293" t="s">
        <v>483</v>
      </c>
      <c r="D40" s="491" t="s">
        <v>484</v>
      </c>
      <c r="E40" s="295" t="s">
        <v>485</v>
      </c>
      <c r="F40" s="947"/>
      <c r="G40" s="728" t="s">
        <v>295</v>
      </c>
      <c r="H40" s="948">
        <v>4</v>
      </c>
      <c r="I40" s="922"/>
      <c r="J40" s="897"/>
      <c r="K40" s="898">
        <f>I40+J40</f>
        <v>0</v>
      </c>
      <c r="L40" s="905">
        <f>H40*I40</f>
        <v>0</v>
      </c>
      <c r="M40" s="899">
        <f>H40*J40</f>
        <v>0</v>
      </c>
      <c r="N40" s="898">
        <f t="shared" si="3"/>
        <v>0</v>
      </c>
      <c r="O40" s="949"/>
      <c r="P40" s="950"/>
      <c r="Q40" s="604"/>
      <c r="R40" s="604"/>
      <c r="S40" s="604"/>
      <c r="T40" s="604"/>
      <c r="U40" s="604"/>
      <c r="V40" s="604"/>
      <c r="W40" s="604"/>
      <c r="X40" s="604"/>
      <c r="Y40" s="604"/>
      <c r="Z40" s="604"/>
      <c r="AA40" s="604"/>
    </row>
    <row r="41" spans="1:28" s="937" customFormat="1" ht="36.950000000000003" customHeight="1" outlineLevel="1" x14ac:dyDescent="0.25">
      <c r="A41" s="757" t="s">
        <v>425</v>
      </c>
      <c r="B41" s="946"/>
      <c r="C41" s="293" t="s">
        <v>486</v>
      </c>
      <c r="D41" s="491" t="s">
        <v>487</v>
      </c>
      <c r="E41" s="295" t="s">
        <v>485</v>
      </c>
      <c r="F41" s="947"/>
      <c r="G41" s="728" t="s">
        <v>295</v>
      </c>
      <c r="H41" s="948">
        <v>21</v>
      </c>
      <c r="I41" s="922"/>
      <c r="J41" s="897"/>
      <c r="K41" s="898">
        <f>I41+J41</f>
        <v>0</v>
      </c>
      <c r="L41" s="905">
        <f>H41*I41</f>
        <v>0</v>
      </c>
      <c r="M41" s="899">
        <f>H41*J41</f>
        <v>0</v>
      </c>
      <c r="N41" s="898">
        <f t="shared" si="3"/>
        <v>0</v>
      </c>
      <c r="O41" s="949"/>
      <c r="P41" s="950"/>
      <c r="Q41" s="604"/>
      <c r="R41" s="604"/>
      <c r="S41" s="604"/>
      <c r="T41" s="604"/>
      <c r="U41" s="604"/>
      <c r="V41" s="604"/>
      <c r="W41" s="604"/>
      <c r="X41" s="604"/>
      <c r="Y41" s="604"/>
      <c r="Z41" s="604"/>
      <c r="AA41" s="604"/>
    </row>
    <row r="42" spans="1:28" s="378" customFormat="1" ht="30" customHeight="1" x14ac:dyDescent="0.25">
      <c r="A42" s="882">
        <v>5</v>
      </c>
      <c r="B42" s="883"/>
      <c r="C42" s="884" t="s">
        <v>488</v>
      </c>
      <c r="D42" s="884"/>
      <c r="E42" s="884"/>
      <c r="F42" s="885"/>
      <c r="G42" s="885"/>
      <c r="H42" s="886"/>
      <c r="I42" s="887"/>
      <c r="J42" s="883"/>
      <c r="K42" s="888"/>
      <c r="L42" s="889">
        <f>SUM(L43:L44)</f>
        <v>0</v>
      </c>
      <c r="M42" s="890">
        <f>SUM(M43:M44)</f>
        <v>0</v>
      </c>
      <c r="N42" s="891">
        <f t="shared" si="3"/>
        <v>0</v>
      </c>
      <c r="O42" s="892"/>
      <c r="P42" s="893"/>
    </row>
    <row r="43" spans="1:28" s="378" customFormat="1" ht="65.099999999999994" customHeight="1" outlineLevel="1" x14ac:dyDescent="0.25">
      <c r="A43" s="757" t="s">
        <v>208</v>
      </c>
      <c r="B43" s="894"/>
      <c r="C43" s="294" t="s">
        <v>489</v>
      </c>
      <c r="D43" s="479" t="s">
        <v>490</v>
      </c>
      <c r="E43" s="479" t="s">
        <v>491</v>
      </c>
      <c r="F43" s="479"/>
      <c r="G43" s="479" t="s">
        <v>295</v>
      </c>
      <c r="H43" s="951">
        <v>20</v>
      </c>
      <c r="I43" s="922"/>
      <c r="J43" s="897"/>
      <c r="K43" s="898">
        <f>I43+J43</f>
        <v>0</v>
      </c>
      <c r="L43" s="905">
        <f>I43*H43</f>
        <v>0</v>
      </c>
      <c r="M43" s="899">
        <f>H43*J43</f>
        <v>0</v>
      </c>
      <c r="N43" s="898">
        <f t="shared" si="3"/>
        <v>0</v>
      </c>
      <c r="O43" s="915"/>
      <c r="P43" s="893"/>
    </row>
    <row r="44" spans="1:28" s="378" customFormat="1" ht="74.25" customHeight="1" outlineLevel="1" thickBot="1" x14ac:dyDescent="0.3">
      <c r="A44" s="757" t="s">
        <v>210</v>
      </c>
      <c r="B44" s="894"/>
      <c r="C44" s="294" t="s">
        <v>492</v>
      </c>
      <c r="D44" s="295" t="s">
        <v>493</v>
      </c>
      <c r="E44" s="479" t="s">
        <v>494</v>
      </c>
      <c r="F44" s="479"/>
      <c r="G44" s="479" t="s">
        <v>295</v>
      </c>
      <c r="H44" s="951">
        <v>20</v>
      </c>
      <c r="I44" s="922"/>
      <c r="J44" s="897"/>
      <c r="K44" s="898">
        <f>I44+J44</f>
        <v>0</v>
      </c>
      <c r="L44" s="905">
        <f>I44*H44</f>
        <v>0</v>
      </c>
      <c r="M44" s="899">
        <f>H44*J44</f>
        <v>0</v>
      </c>
      <c r="N44" s="898">
        <f t="shared" si="3"/>
        <v>0</v>
      </c>
      <c r="O44" s="952" t="s">
        <v>495</v>
      </c>
      <c r="P44" s="893"/>
    </row>
    <row r="45" spans="1:28" s="378" customFormat="1" ht="41.25" customHeight="1" thickBot="1" x14ac:dyDescent="0.3">
      <c r="A45" s="953"/>
      <c r="B45" s="954" t="s">
        <v>496</v>
      </c>
      <c r="C45" s="955" t="s">
        <v>16</v>
      </c>
      <c r="D45" s="954"/>
      <c r="E45" s="954"/>
      <c r="F45" s="956"/>
      <c r="G45" s="956"/>
      <c r="H45" s="957"/>
      <c r="I45" s="958"/>
      <c r="J45" s="959"/>
      <c r="K45" s="960"/>
      <c r="L45" s="961">
        <f>L13</f>
        <v>0</v>
      </c>
      <c r="M45" s="962">
        <f>M13</f>
        <v>0</v>
      </c>
      <c r="N45" s="963">
        <f>L45+M45</f>
        <v>0</v>
      </c>
      <c r="O45" s="960"/>
      <c r="P45" s="893"/>
    </row>
    <row r="46" spans="1:28" s="622" customFormat="1" ht="28.5" customHeight="1" x14ac:dyDescent="0.25">
      <c r="A46" s="964"/>
      <c r="B46" s="587"/>
      <c r="C46" s="965"/>
      <c r="D46" s="966"/>
      <c r="E46" s="966"/>
      <c r="F46" s="967"/>
      <c r="G46" s="967"/>
      <c r="H46" s="967"/>
      <c r="I46" s="968"/>
      <c r="J46" s="968"/>
      <c r="K46" s="968"/>
      <c r="L46" s="969"/>
      <c r="M46" s="969"/>
      <c r="N46" s="969"/>
      <c r="O46" s="968"/>
      <c r="P46" s="970"/>
    </row>
    <row r="47" spans="1:28" s="398" customFormat="1" ht="31.5" customHeight="1" x14ac:dyDescent="0.2">
      <c r="A47" s="971"/>
      <c r="B47" s="971"/>
      <c r="C47" s="596" t="s">
        <v>26</v>
      </c>
      <c r="D47" s="596"/>
      <c r="E47" s="596"/>
      <c r="F47" s="971"/>
      <c r="G47" s="971"/>
      <c r="H47" s="971"/>
      <c r="I47" s="972"/>
      <c r="J47" s="972"/>
      <c r="K47" s="971"/>
      <c r="L47" s="971"/>
      <c r="M47" s="971"/>
      <c r="N47" s="971"/>
      <c r="P47" s="973"/>
      <c r="Q47" s="974"/>
      <c r="R47" s="974"/>
      <c r="S47" s="974"/>
      <c r="T47" s="974"/>
      <c r="U47" s="974"/>
      <c r="V47" s="974"/>
      <c r="W47" s="974"/>
      <c r="X47" s="974"/>
      <c r="Y47" s="974"/>
      <c r="Z47" s="974"/>
      <c r="AA47" s="974"/>
      <c r="AB47" s="974"/>
    </row>
    <row r="48" spans="1:28" s="398" customFormat="1" ht="18.75" x14ac:dyDescent="0.2">
      <c r="A48" s="971"/>
      <c r="B48" s="971"/>
      <c r="C48" s="596"/>
      <c r="D48" s="596"/>
      <c r="E48" s="596"/>
      <c r="F48" s="971"/>
      <c r="G48" s="971"/>
      <c r="H48" s="971"/>
      <c r="I48" s="971"/>
      <c r="J48" s="971"/>
      <c r="K48" s="971"/>
      <c r="L48" s="971"/>
      <c r="M48" s="971"/>
      <c r="N48" s="971"/>
      <c r="P48" s="973"/>
      <c r="Q48" s="974"/>
      <c r="R48" s="974"/>
      <c r="S48" s="974"/>
      <c r="T48" s="974"/>
      <c r="U48" s="974"/>
      <c r="V48" s="974"/>
      <c r="W48" s="974"/>
      <c r="X48" s="974"/>
      <c r="Y48" s="974"/>
      <c r="Z48" s="974"/>
      <c r="AA48" s="974"/>
      <c r="AB48" s="974"/>
    </row>
    <row r="49" spans="1:28" s="398" customFormat="1" ht="27.75" customHeight="1" x14ac:dyDescent="0.2">
      <c r="A49" s="971"/>
      <c r="B49" s="971"/>
      <c r="C49" s="596" t="s">
        <v>40</v>
      </c>
      <c r="D49" s="596"/>
      <c r="E49" s="596"/>
      <c r="F49" s="971"/>
      <c r="G49" s="971"/>
      <c r="H49" s="971"/>
      <c r="I49" s="971"/>
      <c r="J49" s="971"/>
      <c r="K49" s="971"/>
      <c r="L49" s="971"/>
      <c r="M49" s="971"/>
      <c r="N49" s="971"/>
      <c r="P49" s="973"/>
      <c r="Q49" s="974"/>
      <c r="R49" s="974"/>
      <c r="S49" s="974"/>
      <c r="T49" s="974"/>
      <c r="U49" s="974"/>
      <c r="V49" s="974"/>
      <c r="W49" s="974"/>
      <c r="X49" s="974"/>
      <c r="Y49" s="974"/>
      <c r="Z49" s="974"/>
      <c r="AA49" s="974"/>
      <c r="AB49" s="974"/>
    </row>
    <row r="50" spans="1:28" s="398" customFormat="1" ht="18.75" x14ac:dyDescent="0.2">
      <c r="A50" s="971"/>
      <c r="B50" s="971"/>
      <c r="C50" s="596"/>
      <c r="D50" s="596"/>
      <c r="E50" s="596"/>
      <c r="F50" s="971"/>
      <c r="G50" s="971"/>
      <c r="H50" s="971"/>
      <c r="I50" s="971"/>
      <c r="J50" s="971"/>
      <c r="K50" s="971"/>
      <c r="L50" s="971"/>
      <c r="M50" s="971"/>
      <c r="N50" s="971"/>
      <c r="P50" s="973"/>
      <c r="Q50" s="974"/>
      <c r="R50" s="974"/>
      <c r="S50" s="974"/>
      <c r="T50" s="974"/>
      <c r="U50" s="974"/>
      <c r="V50" s="974"/>
      <c r="W50" s="974"/>
      <c r="X50" s="974"/>
      <c r="Y50" s="974"/>
      <c r="Z50" s="974"/>
      <c r="AA50" s="974"/>
      <c r="AB50" s="974"/>
    </row>
    <row r="51" spans="1:28" s="978" customFormat="1" ht="36.75" customHeight="1" x14ac:dyDescent="0.25">
      <c r="A51" s="975"/>
      <c r="B51" s="975"/>
      <c r="C51" s="976" t="s">
        <v>17</v>
      </c>
      <c r="D51" s="977"/>
      <c r="E51" s="977"/>
      <c r="G51" s="979"/>
      <c r="H51" s="979"/>
      <c r="I51" s="975"/>
      <c r="J51" s="980"/>
      <c r="K51" s="980"/>
      <c r="L51" s="980"/>
      <c r="M51" s="980"/>
      <c r="N51" s="980"/>
      <c r="O51" s="981"/>
      <c r="P51" s="982"/>
      <c r="Q51" s="983"/>
      <c r="T51" s="984"/>
      <c r="U51" s="985"/>
      <c r="V51" s="985"/>
      <c r="W51" s="985"/>
      <c r="X51" s="985"/>
      <c r="Y51" s="985"/>
      <c r="Z51" s="985"/>
    </row>
    <row r="52" spans="1:28" s="978" customFormat="1" ht="42.75" customHeight="1" x14ac:dyDescent="0.25">
      <c r="A52" s="986"/>
      <c r="B52" s="987">
        <v>1</v>
      </c>
      <c r="C52" s="1190" t="s">
        <v>34</v>
      </c>
      <c r="D52" s="1190"/>
      <c r="E52" s="1190"/>
      <c r="F52" s="1190"/>
      <c r="G52" s="1190"/>
      <c r="H52" s="1190"/>
      <c r="I52" s="1190"/>
      <c r="J52" s="1190"/>
      <c r="K52" s="1190"/>
      <c r="L52" s="1190"/>
      <c r="M52" s="1190"/>
      <c r="N52" s="1190"/>
      <c r="O52" s="1190"/>
      <c r="P52" s="988"/>
      <c r="Q52" s="989"/>
      <c r="T52" s="984"/>
      <c r="U52" s="985"/>
      <c r="V52" s="985"/>
      <c r="W52" s="985"/>
      <c r="X52" s="985"/>
      <c r="Y52" s="985"/>
      <c r="Z52" s="985"/>
    </row>
    <row r="53" spans="1:28" s="422" customFormat="1" ht="37.5" customHeight="1" x14ac:dyDescent="0.25">
      <c r="A53" s="990"/>
      <c r="B53" s="987">
        <v>2</v>
      </c>
      <c r="C53" s="1190" t="s">
        <v>497</v>
      </c>
      <c r="D53" s="1190"/>
      <c r="E53" s="1190"/>
      <c r="F53" s="1190"/>
      <c r="G53" s="1190"/>
      <c r="H53" s="1190"/>
      <c r="I53" s="1190"/>
      <c r="J53" s="1190"/>
      <c r="K53" s="1190"/>
      <c r="L53" s="1190"/>
      <c r="M53" s="1190"/>
      <c r="N53" s="1190"/>
      <c r="O53" s="1190"/>
      <c r="P53" s="1191"/>
      <c r="Q53" s="1191"/>
    </row>
    <row r="54" spans="1:28" s="418" customFormat="1" ht="33.75" customHeight="1" x14ac:dyDescent="0.2">
      <c r="A54" s="991"/>
      <c r="B54" s="987">
        <v>3</v>
      </c>
      <c r="C54" s="1192" t="s">
        <v>498</v>
      </c>
      <c r="D54" s="1192"/>
      <c r="E54" s="1192"/>
      <c r="F54" s="1192"/>
      <c r="G54" s="1192"/>
      <c r="H54" s="1192"/>
      <c r="I54" s="1192"/>
      <c r="J54" s="1192"/>
      <c r="K54" s="1192"/>
      <c r="L54" s="1192"/>
      <c r="M54" s="1192"/>
      <c r="N54" s="1192"/>
      <c r="O54" s="1192"/>
      <c r="P54" s="1191"/>
      <c r="Q54" s="1191"/>
    </row>
    <row r="55" spans="1:28" s="398" customFormat="1" ht="238.5" customHeight="1" x14ac:dyDescent="0.2">
      <c r="A55" s="992"/>
      <c r="B55" s="987">
        <v>4</v>
      </c>
      <c r="C55" s="1192" t="s">
        <v>35</v>
      </c>
      <c r="D55" s="1192"/>
      <c r="E55" s="1192"/>
      <c r="F55" s="1192"/>
      <c r="G55" s="1192"/>
      <c r="H55" s="1192"/>
      <c r="I55" s="1192"/>
      <c r="J55" s="1192"/>
      <c r="K55" s="1192"/>
      <c r="L55" s="1192"/>
      <c r="M55" s="1192"/>
      <c r="N55" s="1192"/>
      <c r="O55" s="1192"/>
      <c r="P55" s="1189"/>
      <c r="Q55" s="1189"/>
    </row>
    <row r="56" spans="1:28" s="398" customFormat="1" ht="45.75" customHeight="1" x14ac:dyDescent="0.2">
      <c r="A56" s="993"/>
      <c r="B56" s="987">
        <v>5</v>
      </c>
      <c r="C56" s="1192" t="s">
        <v>36</v>
      </c>
      <c r="D56" s="1192"/>
      <c r="E56" s="1192"/>
      <c r="F56" s="1192"/>
      <c r="G56" s="1192"/>
      <c r="H56" s="1192"/>
      <c r="I56" s="1192"/>
      <c r="J56" s="1192"/>
      <c r="K56" s="1192"/>
      <c r="L56" s="1192"/>
      <c r="M56" s="1192"/>
      <c r="N56" s="1192"/>
      <c r="O56" s="1192"/>
      <c r="P56" s="1189"/>
      <c r="Q56" s="1189"/>
    </row>
    <row r="57" spans="1:28" s="398" customFormat="1" ht="33" customHeight="1" x14ac:dyDescent="0.2">
      <c r="A57" s="994"/>
      <c r="B57" s="987">
        <v>6</v>
      </c>
      <c r="C57" s="1192" t="s">
        <v>37</v>
      </c>
      <c r="D57" s="1192"/>
      <c r="E57" s="1192"/>
      <c r="F57" s="1192"/>
      <c r="G57" s="1192"/>
      <c r="H57" s="1192"/>
      <c r="I57" s="1192"/>
      <c r="J57" s="1192"/>
      <c r="K57" s="1192"/>
      <c r="L57" s="1192"/>
      <c r="M57" s="1192"/>
      <c r="N57" s="1192"/>
      <c r="O57" s="1192"/>
      <c r="P57" s="1189"/>
      <c r="Q57" s="1189"/>
    </row>
    <row r="58" spans="1:28" s="398" customFormat="1" ht="51.75" customHeight="1" x14ac:dyDescent="0.2">
      <c r="A58" s="994"/>
      <c r="B58" s="987">
        <v>7</v>
      </c>
      <c r="C58" s="1193" t="s">
        <v>499</v>
      </c>
      <c r="D58" s="1193"/>
      <c r="E58" s="1193"/>
      <c r="F58" s="1193"/>
      <c r="G58" s="1193"/>
      <c r="H58" s="1193"/>
      <c r="I58" s="1193"/>
      <c r="J58" s="1193"/>
      <c r="K58" s="1193"/>
      <c r="L58" s="1193"/>
      <c r="M58" s="1193"/>
      <c r="N58" s="1193"/>
      <c r="O58" s="1193"/>
      <c r="P58" s="995"/>
      <c r="Q58" s="996"/>
    </row>
    <row r="59" spans="1:28" s="398" customFormat="1" ht="357" customHeight="1" x14ac:dyDescent="0.2">
      <c r="A59" s="992"/>
      <c r="B59" s="987">
        <v>8</v>
      </c>
      <c r="C59" s="1188" t="s">
        <v>500</v>
      </c>
      <c r="D59" s="1188"/>
      <c r="E59" s="1188"/>
      <c r="F59" s="1188"/>
      <c r="G59" s="1188"/>
      <c r="H59" s="1188"/>
      <c r="I59" s="1188"/>
      <c r="J59" s="1188"/>
      <c r="K59" s="1188"/>
      <c r="L59" s="1188"/>
      <c r="M59" s="1188"/>
      <c r="N59" s="1188"/>
      <c r="O59" s="1188"/>
      <c r="P59" s="1189"/>
      <c r="Q59" s="1189"/>
    </row>
    <row r="60" spans="1:28" s="398" customFormat="1" ht="303.75" customHeight="1" x14ac:dyDescent="0.2">
      <c r="A60" s="992"/>
      <c r="B60" s="997"/>
      <c r="C60" s="1194" t="s">
        <v>501</v>
      </c>
      <c r="D60" s="1194"/>
      <c r="E60" s="1194"/>
      <c r="F60" s="1194"/>
      <c r="G60" s="1194"/>
      <c r="H60" s="1194"/>
      <c r="I60" s="1194"/>
      <c r="J60" s="1194"/>
      <c r="K60" s="1194"/>
      <c r="L60" s="1194"/>
      <c r="M60" s="1194"/>
      <c r="N60" s="1194"/>
      <c r="O60" s="1194"/>
      <c r="P60" s="995"/>
      <c r="Q60" s="996"/>
    </row>
    <row r="61" spans="1:28" s="1000" customFormat="1" ht="30.75" customHeight="1" x14ac:dyDescent="0.25">
      <c r="A61" s="975"/>
      <c r="B61" s="987">
        <v>9</v>
      </c>
      <c r="C61" s="1195" t="s">
        <v>502</v>
      </c>
      <c r="D61" s="1195"/>
      <c r="E61" s="1195"/>
      <c r="F61" s="1195"/>
      <c r="G61" s="1195"/>
      <c r="H61" s="1195"/>
      <c r="I61" s="1195"/>
      <c r="J61" s="1195"/>
      <c r="K61" s="1195"/>
      <c r="L61" s="1195"/>
      <c r="M61" s="1195"/>
      <c r="N61" s="1195"/>
      <c r="O61" s="1195"/>
      <c r="P61" s="998"/>
      <c r="Q61" s="999"/>
    </row>
    <row r="62" spans="1:28" s="418" customFormat="1" ht="64.5" customHeight="1" x14ac:dyDescent="0.2">
      <c r="A62" s="986"/>
      <c r="B62" s="987">
        <v>10</v>
      </c>
      <c r="C62" s="1196" t="s">
        <v>229</v>
      </c>
      <c r="D62" s="1196"/>
      <c r="E62" s="1196"/>
      <c r="F62" s="1196"/>
      <c r="G62" s="1196"/>
      <c r="H62" s="1196"/>
      <c r="I62" s="1196"/>
      <c r="J62" s="1196"/>
      <c r="K62" s="1196"/>
      <c r="L62" s="1196"/>
      <c r="M62" s="1196"/>
      <c r="N62" s="1196"/>
      <c r="O62" s="1196"/>
      <c r="P62" s="1191"/>
      <c r="Q62" s="1191"/>
    </row>
    <row r="63" spans="1:28" s="418" customFormat="1" ht="34.5" customHeight="1" x14ac:dyDescent="0.2">
      <c r="A63" s="990"/>
      <c r="B63" s="987">
        <v>11</v>
      </c>
      <c r="C63" s="1196" t="s">
        <v>21</v>
      </c>
      <c r="D63" s="1196"/>
      <c r="E63" s="1196"/>
      <c r="F63" s="1196"/>
      <c r="G63" s="1196"/>
      <c r="H63" s="1196"/>
      <c r="I63" s="1196"/>
      <c r="J63" s="1196"/>
      <c r="K63" s="1196"/>
      <c r="L63" s="1196"/>
      <c r="M63" s="1196"/>
      <c r="N63" s="1196"/>
      <c r="O63" s="1196"/>
      <c r="P63" s="1191"/>
      <c r="Q63" s="1191"/>
    </row>
    <row r="64" spans="1:28" s="418" customFormat="1" ht="34.5" customHeight="1" x14ac:dyDescent="0.2">
      <c r="A64" s="990"/>
      <c r="B64" s="987">
        <v>12</v>
      </c>
      <c r="C64" s="1190" t="s">
        <v>503</v>
      </c>
      <c r="D64" s="1190"/>
      <c r="E64" s="1190"/>
      <c r="F64" s="1190"/>
      <c r="G64" s="1190"/>
      <c r="H64" s="1190"/>
      <c r="I64" s="1190"/>
      <c r="J64" s="1190"/>
      <c r="K64" s="1190"/>
      <c r="L64" s="1190"/>
      <c r="M64" s="1190"/>
      <c r="N64" s="1190"/>
      <c r="O64" s="1190"/>
      <c r="P64" s="988"/>
      <c r="Q64" s="1001"/>
    </row>
    <row r="65" spans="1:256" s="418" customFormat="1" ht="34.5" customHeight="1" x14ac:dyDescent="0.2">
      <c r="A65" s="991"/>
      <c r="B65" s="987">
        <v>13</v>
      </c>
      <c r="C65" s="1190" t="s">
        <v>22</v>
      </c>
      <c r="D65" s="1190"/>
      <c r="E65" s="1190"/>
      <c r="F65" s="1190"/>
      <c r="G65" s="1190"/>
      <c r="H65" s="1190"/>
      <c r="I65" s="1190"/>
      <c r="J65" s="1190"/>
      <c r="K65" s="1190"/>
      <c r="L65" s="1190"/>
      <c r="M65" s="1190"/>
      <c r="N65" s="1190"/>
      <c r="O65" s="1190"/>
      <c r="P65" s="1191"/>
      <c r="Q65" s="1191"/>
    </row>
    <row r="66" spans="1:256" s="418" customFormat="1" ht="15.75" x14ac:dyDescent="0.2">
      <c r="A66" s="1002"/>
      <c r="B66" s="1002"/>
      <c r="C66" s="1191"/>
      <c r="D66" s="1191"/>
      <c r="E66" s="1191"/>
      <c r="F66" s="1191"/>
      <c r="G66" s="1191"/>
      <c r="H66" s="1191"/>
      <c r="I66" s="1191"/>
      <c r="J66" s="1191"/>
      <c r="K66" s="1191"/>
      <c r="L66" s="1191"/>
      <c r="M66" s="1191"/>
      <c r="N66" s="1191"/>
      <c r="O66" s="1191"/>
      <c r="P66" s="1191"/>
      <c r="Q66" s="1191"/>
      <c r="R66" s="1003"/>
      <c r="S66" s="1003"/>
      <c r="T66" s="1003"/>
      <c r="U66" s="1003"/>
      <c r="V66" s="1003"/>
      <c r="W66" s="1003"/>
      <c r="X66" s="1003"/>
      <c r="Y66" s="1003"/>
      <c r="Z66" s="1003"/>
      <c r="AA66" s="1003"/>
      <c r="AB66" s="1003"/>
    </row>
    <row r="67" spans="1:256" s="421" customFormat="1" ht="45" customHeight="1" x14ac:dyDescent="0.25">
      <c r="A67" s="1004"/>
      <c r="B67" s="1005"/>
      <c r="C67" s="1006"/>
      <c r="D67" s="1007"/>
      <c r="E67" s="1007"/>
    </row>
    <row r="68" spans="1:256" s="418" customFormat="1" ht="22.5" customHeight="1" x14ac:dyDescent="0.3">
      <c r="A68" s="329"/>
      <c r="B68" s="329"/>
      <c r="C68" s="831"/>
      <c r="D68" s="620"/>
      <c r="E68" s="1008"/>
      <c r="F68" s="180"/>
      <c r="G68" s="181"/>
      <c r="K68" s="408"/>
      <c r="M68" s="417"/>
      <c r="P68" s="1009"/>
    </row>
    <row r="69" spans="1:256" s="378" customFormat="1" ht="17.25" customHeight="1" x14ac:dyDescent="0.3">
      <c r="A69" s="1010"/>
      <c r="B69" s="1010"/>
      <c r="C69" s="831"/>
      <c r="D69" s="620"/>
      <c r="E69" s="1008"/>
      <c r="F69" s="835"/>
      <c r="G69" s="835"/>
      <c r="H69" s="835"/>
      <c r="I69" s="1011"/>
      <c r="J69" s="1011"/>
      <c r="K69" s="1011"/>
      <c r="L69" s="1012"/>
      <c r="M69" s="415"/>
      <c r="P69" s="893"/>
    </row>
    <row r="70" spans="1:256" s="378" customFormat="1" ht="39.75" customHeight="1" x14ac:dyDescent="0.3">
      <c r="A70" s="1010"/>
      <c r="B70" s="1010"/>
      <c r="C70" s="393"/>
      <c r="D70" s="620"/>
      <c r="E70" s="1008"/>
      <c r="F70" s="835"/>
      <c r="G70" s="835"/>
      <c r="H70" s="835"/>
      <c r="I70" s="1011"/>
      <c r="J70" s="1011"/>
      <c r="K70" s="1011"/>
      <c r="L70" s="1012"/>
      <c r="M70" s="415"/>
      <c r="P70" s="893"/>
    </row>
    <row r="71" spans="1:256" s="378" customFormat="1" ht="20.25" customHeight="1" x14ac:dyDescent="0.3">
      <c r="C71" s="620"/>
      <c r="D71" s="620"/>
      <c r="E71" s="1008"/>
      <c r="F71" s="440"/>
      <c r="H71" s="440"/>
      <c r="I71" s="1013"/>
      <c r="J71" s="1013"/>
      <c r="L71" s="1013"/>
      <c r="M71" s="1014"/>
      <c r="P71" s="893"/>
    </row>
    <row r="72" spans="1:256" s="418" customFormat="1" ht="20.25" customHeight="1" x14ac:dyDescent="0.3">
      <c r="A72" s="991"/>
      <c r="B72" s="991"/>
      <c r="C72" s="620"/>
      <c r="D72" s="620"/>
      <c r="E72" s="1008"/>
      <c r="F72" s="1015"/>
      <c r="G72" s="1015"/>
      <c r="H72" s="1015"/>
      <c r="I72" s="1015"/>
      <c r="J72" s="1016"/>
      <c r="K72" s="1015"/>
      <c r="L72" s="1009"/>
      <c r="M72" s="417"/>
      <c r="P72" s="1009"/>
    </row>
    <row r="73" spans="1:256" s="378" customFormat="1" ht="39.75" customHeight="1" x14ac:dyDescent="0.3">
      <c r="A73" s="1010"/>
      <c r="B73" s="1010"/>
      <c r="C73" s="393"/>
      <c r="D73" s="620"/>
      <c r="E73" s="1008"/>
      <c r="F73" s="835"/>
      <c r="G73" s="835"/>
      <c r="H73" s="835"/>
      <c r="I73" s="1011"/>
      <c r="J73" s="1011"/>
      <c r="K73" s="1011"/>
      <c r="L73" s="1012"/>
      <c r="M73" s="415"/>
      <c r="P73" s="893"/>
    </row>
    <row r="74" spans="1:256" s="398" customFormat="1" ht="41.25" customHeight="1" x14ac:dyDescent="0.3">
      <c r="A74" s="638"/>
      <c r="B74" s="329"/>
      <c r="C74" s="835"/>
      <c r="D74" s="407"/>
      <c r="E74" s="893"/>
      <c r="F74" s="378"/>
      <c r="G74" s="408"/>
      <c r="H74" s="52"/>
      <c r="I74" s="53"/>
      <c r="J74" s="418"/>
      <c r="K74" s="418"/>
      <c r="L74" s="418"/>
      <c r="M74" s="408"/>
      <c r="N74" s="418"/>
      <c r="O74" s="418"/>
      <c r="P74" s="1017"/>
      <c r="Q74" s="1018"/>
      <c r="R74" s="1018"/>
      <c r="S74" s="418"/>
      <c r="T74" s="418"/>
      <c r="U74" s="418"/>
      <c r="V74" s="418"/>
      <c r="W74" s="418"/>
      <c r="X74" s="418"/>
      <c r="Y74" s="418"/>
      <c r="Z74" s="418"/>
      <c r="AA74" s="418"/>
      <c r="AB74" s="418"/>
      <c r="AC74" s="418"/>
      <c r="AD74" s="418"/>
      <c r="AE74" s="418"/>
      <c r="AF74" s="418"/>
      <c r="AG74" s="418"/>
      <c r="AH74" s="418"/>
      <c r="AI74" s="418"/>
      <c r="AJ74" s="418"/>
      <c r="AK74" s="418"/>
      <c r="AL74" s="418"/>
      <c r="AM74" s="418"/>
      <c r="AN74" s="418"/>
      <c r="AO74" s="418"/>
      <c r="AP74" s="418"/>
      <c r="AQ74" s="418"/>
      <c r="AR74" s="418"/>
      <c r="AS74" s="418"/>
      <c r="AT74" s="418"/>
      <c r="AU74" s="418"/>
      <c r="AV74" s="418"/>
      <c r="AW74" s="418"/>
      <c r="AX74" s="418"/>
      <c r="AY74" s="418"/>
      <c r="AZ74" s="418"/>
      <c r="BA74" s="418"/>
      <c r="BB74" s="418"/>
      <c r="BC74" s="418"/>
      <c r="BD74" s="418"/>
      <c r="BE74" s="418"/>
      <c r="BF74" s="418"/>
      <c r="BG74" s="418"/>
      <c r="BH74" s="418"/>
      <c r="BI74" s="418"/>
      <c r="BJ74" s="418"/>
      <c r="BK74" s="418"/>
      <c r="BL74" s="418"/>
      <c r="BM74" s="418"/>
      <c r="BN74" s="418"/>
      <c r="BO74" s="418"/>
      <c r="BP74" s="418"/>
      <c r="BQ74" s="418"/>
      <c r="BR74" s="418"/>
      <c r="BS74" s="418"/>
      <c r="BT74" s="418"/>
      <c r="BU74" s="418"/>
      <c r="BV74" s="418"/>
      <c r="BW74" s="418"/>
      <c r="BX74" s="418"/>
      <c r="BY74" s="418"/>
      <c r="BZ74" s="418"/>
      <c r="CA74" s="418"/>
      <c r="CB74" s="418"/>
      <c r="CC74" s="418"/>
      <c r="CD74" s="418"/>
      <c r="CE74" s="418"/>
      <c r="CF74" s="418"/>
      <c r="CG74" s="418"/>
      <c r="CH74" s="418"/>
      <c r="CI74" s="418"/>
      <c r="CJ74" s="418"/>
      <c r="CK74" s="418"/>
      <c r="CL74" s="418"/>
      <c r="CM74" s="418"/>
      <c r="CN74" s="418"/>
      <c r="CO74" s="418"/>
      <c r="CP74" s="418"/>
      <c r="CQ74" s="418"/>
      <c r="CR74" s="418"/>
      <c r="CS74" s="418"/>
      <c r="CT74" s="418"/>
      <c r="CU74" s="418"/>
      <c r="CV74" s="418"/>
      <c r="CW74" s="418"/>
      <c r="CX74" s="418"/>
      <c r="CY74" s="418"/>
      <c r="CZ74" s="418"/>
      <c r="DA74" s="418"/>
      <c r="DB74" s="418"/>
      <c r="DC74" s="418"/>
      <c r="DD74" s="418"/>
      <c r="DE74" s="418"/>
      <c r="DF74" s="418"/>
      <c r="DG74" s="418"/>
      <c r="DH74" s="418"/>
      <c r="DI74" s="418"/>
      <c r="DJ74" s="418"/>
      <c r="DK74" s="418"/>
      <c r="DL74" s="418"/>
      <c r="DM74" s="418"/>
      <c r="DN74" s="418"/>
      <c r="DO74" s="418"/>
      <c r="DP74" s="418"/>
      <c r="DQ74" s="418"/>
      <c r="DR74" s="418"/>
      <c r="DS74" s="418"/>
      <c r="DT74" s="418"/>
      <c r="DU74" s="418"/>
      <c r="DV74" s="418"/>
      <c r="DW74" s="418"/>
      <c r="DX74" s="418"/>
      <c r="DY74" s="418"/>
      <c r="DZ74" s="418"/>
      <c r="EA74" s="418"/>
      <c r="EB74" s="418"/>
      <c r="EC74" s="418"/>
      <c r="ED74" s="418"/>
      <c r="EE74" s="418"/>
      <c r="EF74" s="418"/>
      <c r="EG74" s="418"/>
      <c r="EH74" s="418"/>
      <c r="EI74" s="418"/>
      <c r="EJ74" s="418"/>
      <c r="EK74" s="418"/>
      <c r="EL74" s="418"/>
      <c r="EM74" s="418"/>
      <c r="EN74" s="418"/>
      <c r="EO74" s="418"/>
      <c r="EP74" s="418"/>
      <c r="EQ74" s="418"/>
      <c r="ER74" s="418"/>
      <c r="ES74" s="418"/>
      <c r="ET74" s="418"/>
      <c r="EU74" s="418"/>
      <c r="EV74" s="418"/>
      <c r="EW74" s="418"/>
      <c r="EX74" s="418"/>
      <c r="EY74" s="418"/>
      <c r="EZ74" s="418"/>
      <c r="FA74" s="418"/>
      <c r="FB74" s="418"/>
      <c r="FC74" s="418"/>
      <c r="FD74" s="418"/>
      <c r="FE74" s="418"/>
      <c r="FF74" s="418"/>
      <c r="FG74" s="418"/>
      <c r="FH74" s="418"/>
      <c r="FI74" s="418"/>
      <c r="FJ74" s="418"/>
      <c r="FK74" s="418"/>
      <c r="FL74" s="418"/>
      <c r="FM74" s="418"/>
      <c r="FN74" s="418"/>
      <c r="FO74" s="418"/>
      <c r="FP74" s="418"/>
      <c r="FQ74" s="418"/>
      <c r="FR74" s="418"/>
      <c r="FS74" s="418"/>
      <c r="FT74" s="418"/>
      <c r="FU74" s="418"/>
      <c r="FV74" s="418"/>
      <c r="FW74" s="418"/>
      <c r="FX74" s="418"/>
      <c r="FY74" s="418"/>
      <c r="FZ74" s="418"/>
      <c r="GA74" s="418"/>
      <c r="GB74" s="418"/>
      <c r="GC74" s="418"/>
      <c r="GD74" s="418"/>
      <c r="GE74" s="418"/>
      <c r="GF74" s="418"/>
      <c r="GG74" s="418"/>
      <c r="GH74" s="418"/>
      <c r="GI74" s="418"/>
      <c r="GJ74" s="418"/>
      <c r="GK74" s="418"/>
      <c r="GL74" s="418"/>
      <c r="GM74" s="418"/>
      <c r="GN74" s="418"/>
      <c r="GO74" s="418"/>
      <c r="GP74" s="418"/>
      <c r="GQ74" s="418"/>
      <c r="GR74" s="418"/>
      <c r="GS74" s="418"/>
      <c r="GT74" s="418"/>
      <c r="GU74" s="418"/>
      <c r="GV74" s="418"/>
      <c r="GW74" s="418"/>
      <c r="GX74" s="418"/>
      <c r="GY74" s="418"/>
      <c r="GZ74" s="418"/>
      <c r="HA74" s="418"/>
      <c r="HB74" s="418"/>
      <c r="HC74" s="418"/>
      <c r="HD74" s="418"/>
      <c r="HE74" s="418"/>
      <c r="HF74" s="418"/>
      <c r="HG74" s="418"/>
      <c r="HH74" s="418"/>
      <c r="HI74" s="418"/>
      <c r="HJ74" s="418"/>
      <c r="HK74" s="418"/>
      <c r="HL74" s="418"/>
      <c r="HM74" s="418"/>
      <c r="HN74" s="418"/>
      <c r="HO74" s="418"/>
      <c r="HP74" s="418"/>
      <c r="HQ74" s="418"/>
      <c r="HR74" s="418"/>
      <c r="HS74" s="418"/>
      <c r="HT74" s="418"/>
      <c r="HU74" s="418"/>
      <c r="HV74" s="418"/>
      <c r="HW74" s="418"/>
      <c r="HX74" s="418"/>
      <c r="HY74" s="418"/>
      <c r="HZ74" s="418"/>
      <c r="IA74" s="418"/>
      <c r="IB74" s="418"/>
      <c r="IC74" s="418"/>
      <c r="ID74" s="418"/>
      <c r="IE74" s="418"/>
      <c r="IF74" s="418"/>
      <c r="IG74" s="418"/>
      <c r="IH74" s="418"/>
      <c r="II74" s="418"/>
      <c r="IJ74" s="418"/>
      <c r="IK74" s="418"/>
      <c r="IL74" s="418"/>
      <c r="IM74" s="418"/>
      <c r="IN74" s="418"/>
      <c r="IO74" s="418"/>
      <c r="IP74" s="418"/>
      <c r="IQ74" s="418"/>
      <c r="IR74" s="418"/>
      <c r="IS74" s="418"/>
      <c r="IT74" s="418"/>
      <c r="IU74" s="418"/>
      <c r="IV74" s="418"/>
    </row>
    <row r="75" spans="1:256" s="398" customFormat="1" ht="18.75" customHeight="1" x14ac:dyDescent="0.25">
      <c r="A75" s="631"/>
      <c r="B75" s="440"/>
      <c r="C75" s="838"/>
      <c r="D75" s="838"/>
      <c r="E75" s="1019"/>
      <c r="F75" s="1020"/>
      <c r="G75" s="440"/>
      <c r="H75" s="1020"/>
      <c r="I75" s="1021"/>
      <c r="J75" s="1013"/>
      <c r="K75" s="1013"/>
      <c r="L75" s="1022"/>
      <c r="M75" s="1022"/>
      <c r="N75" s="1022"/>
      <c r="O75" s="1022"/>
      <c r="P75" s="377"/>
      <c r="Q75" s="378"/>
      <c r="R75" s="378"/>
      <c r="S75" s="378"/>
      <c r="T75" s="378"/>
      <c r="U75" s="378"/>
      <c r="V75" s="378"/>
      <c r="W75" s="378"/>
      <c r="X75" s="378"/>
      <c r="Y75" s="378"/>
      <c r="Z75" s="378"/>
      <c r="AA75" s="378"/>
      <c r="AB75" s="378"/>
      <c r="AC75" s="378"/>
      <c r="AD75" s="378"/>
      <c r="AE75" s="378"/>
      <c r="AF75" s="378"/>
      <c r="AG75" s="378"/>
      <c r="AH75" s="378"/>
      <c r="AI75" s="378"/>
      <c r="AJ75" s="378"/>
      <c r="AK75" s="378"/>
      <c r="AL75" s="378"/>
      <c r="AM75" s="378"/>
      <c r="AN75" s="378"/>
      <c r="AO75" s="378"/>
      <c r="AP75" s="378"/>
      <c r="AQ75" s="378"/>
      <c r="AR75" s="378"/>
      <c r="AS75" s="378"/>
      <c r="AT75" s="378"/>
      <c r="AU75" s="378"/>
      <c r="AV75" s="378"/>
      <c r="AW75" s="378"/>
      <c r="AX75" s="378"/>
      <c r="AY75" s="378"/>
      <c r="AZ75" s="378"/>
      <c r="BA75" s="378"/>
      <c r="BB75" s="378"/>
      <c r="BC75" s="378"/>
      <c r="BD75" s="378"/>
      <c r="BE75" s="378"/>
      <c r="BF75" s="378"/>
      <c r="BG75" s="378"/>
      <c r="BH75" s="378"/>
      <c r="BI75" s="378"/>
      <c r="BJ75" s="378"/>
      <c r="BK75" s="378"/>
      <c r="BL75" s="378"/>
      <c r="BM75" s="378"/>
      <c r="BN75" s="378"/>
      <c r="BO75" s="378"/>
      <c r="BP75" s="378"/>
      <c r="BQ75" s="378"/>
      <c r="BR75" s="378"/>
      <c r="BS75" s="378"/>
      <c r="BT75" s="378"/>
      <c r="BU75" s="378"/>
      <c r="BV75" s="378"/>
      <c r="BW75" s="378"/>
      <c r="BX75" s="378"/>
      <c r="BY75" s="378"/>
      <c r="BZ75" s="378"/>
      <c r="CA75" s="378"/>
      <c r="CB75" s="378"/>
      <c r="CC75" s="378"/>
      <c r="CD75" s="378"/>
      <c r="CE75" s="378"/>
      <c r="CF75" s="378"/>
      <c r="CG75" s="378"/>
      <c r="CH75" s="378"/>
      <c r="CI75" s="378"/>
      <c r="CJ75" s="378"/>
      <c r="CK75" s="378"/>
      <c r="CL75" s="378"/>
      <c r="CM75" s="378"/>
      <c r="CN75" s="378"/>
      <c r="CO75" s="378"/>
      <c r="CP75" s="378"/>
      <c r="CQ75" s="378"/>
      <c r="CR75" s="378"/>
      <c r="CS75" s="378"/>
      <c r="CT75" s="378"/>
      <c r="CU75" s="378"/>
      <c r="CV75" s="378"/>
      <c r="CW75" s="378"/>
      <c r="CX75" s="378"/>
      <c r="CY75" s="378"/>
      <c r="CZ75" s="378"/>
      <c r="DA75" s="378"/>
      <c r="DB75" s="378"/>
      <c r="DC75" s="378"/>
      <c r="DD75" s="378"/>
      <c r="DE75" s="378"/>
      <c r="DF75" s="378"/>
      <c r="DG75" s="378"/>
      <c r="DH75" s="378"/>
      <c r="DI75" s="378"/>
      <c r="DJ75" s="378"/>
      <c r="DK75" s="378"/>
      <c r="DL75" s="378"/>
      <c r="DM75" s="378"/>
      <c r="DN75" s="378"/>
      <c r="DO75" s="378"/>
      <c r="DP75" s="378"/>
      <c r="DQ75" s="378"/>
      <c r="DR75" s="378"/>
      <c r="DS75" s="378"/>
      <c r="DT75" s="378"/>
      <c r="DU75" s="378"/>
      <c r="DV75" s="378"/>
      <c r="DW75" s="378"/>
      <c r="DX75" s="378"/>
      <c r="DY75" s="378"/>
      <c r="DZ75" s="378"/>
      <c r="EA75" s="378"/>
      <c r="EB75" s="378"/>
      <c r="EC75" s="378"/>
      <c r="ED75" s="378"/>
      <c r="EE75" s="378"/>
      <c r="EF75" s="378"/>
      <c r="EG75" s="378"/>
      <c r="EH75" s="378"/>
      <c r="EI75" s="378"/>
      <c r="EJ75" s="378"/>
      <c r="EK75" s="378"/>
      <c r="EL75" s="378"/>
      <c r="EM75" s="378"/>
      <c r="EN75" s="378"/>
      <c r="EO75" s="378"/>
      <c r="EP75" s="378"/>
      <c r="EQ75" s="378"/>
      <c r="ER75" s="378"/>
      <c r="ES75" s="378"/>
      <c r="ET75" s="378"/>
      <c r="EU75" s="378"/>
      <c r="EV75" s="378"/>
      <c r="EW75" s="378"/>
      <c r="EX75" s="378"/>
      <c r="EY75" s="378"/>
      <c r="EZ75" s="378"/>
      <c r="FA75" s="378"/>
      <c r="FB75" s="378"/>
      <c r="FC75" s="378"/>
      <c r="FD75" s="378"/>
      <c r="FE75" s="378"/>
      <c r="FF75" s="378"/>
      <c r="FG75" s="378"/>
      <c r="FH75" s="378"/>
      <c r="FI75" s="378"/>
      <c r="FJ75" s="378"/>
      <c r="FK75" s="378"/>
      <c r="FL75" s="378"/>
      <c r="FM75" s="378"/>
      <c r="FN75" s="378"/>
      <c r="FO75" s="378"/>
      <c r="FP75" s="378"/>
      <c r="FQ75" s="378"/>
      <c r="FR75" s="378"/>
      <c r="FS75" s="378"/>
      <c r="FT75" s="378"/>
      <c r="FU75" s="378"/>
      <c r="FV75" s="378"/>
      <c r="FW75" s="378"/>
      <c r="FX75" s="378"/>
      <c r="FY75" s="378"/>
      <c r="FZ75" s="378"/>
      <c r="GA75" s="378"/>
      <c r="GB75" s="378"/>
      <c r="GC75" s="378"/>
      <c r="GD75" s="378"/>
      <c r="GE75" s="378"/>
      <c r="GF75" s="378"/>
      <c r="GG75" s="378"/>
      <c r="GH75" s="378"/>
      <c r="GI75" s="378"/>
      <c r="GJ75" s="378"/>
      <c r="GK75" s="378"/>
      <c r="GL75" s="378"/>
      <c r="GM75" s="378"/>
      <c r="GN75" s="378"/>
      <c r="GO75" s="378"/>
      <c r="GP75" s="378"/>
      <c r="GQ75" s="378"/>
      <c r="GR75" s="378"/>
      <c r="GS75" s="378"/>
      <c r="GT75" s="378"/>
      <c r="GU75" s="378"/>
      <c r="GV75" s="378"/>
      <c r="GW75" s="378"/>
      <c r="GX75" s="378"/>
      <c r="GY75" s="378"/>
      <c r="GZ75" s="378"/>
      <c r="HA75" s="378"/>
      <c r="HB75" s="378"/>
      <c r="HC75" s="378"/>
      <c r="HD75" s="378"/>
      <c r="HE75" s="378"/>
      <c r="HF75" s="378"/>
      <c r="HG75" s="378"/>
      <c r="HH75" s="378"/>
      <c r="HI75" s="378"/>
      <c r="HJ75" s="378"/>
      <c r="HK75" s="378"/>
      <c r="HL75" s="378"/>
      <c r="HM75" s="378"/>
      <c r="HN75" s="378"/>
      <c r="HO75" s="378"/>
      <c r="HP75" s="378"/>
      <c r="HQ75" s="378"/>
      <c r="HR75" s="378"/>
      <c r="HS75" s="378"/>
      <c r="HT75" s="378"/>
      <c r="HU75" s="378"/>
      <c r="HV75" s="378"/>
      <c r="HW75" s="378"/>
      <c r="HX75" s="378"/>
      <c r="HY75" s="378"/>
      <c r="HZ75" s="378"/>
      <c r="IA75" s="378"/>
      <c r="IB75" s="378"/>
      <c r="IC75" s="378"/>
      <c r="ID75" s="378"/>
      <c r="IE75" s="378"/>
      <c r="IF75" s="378"/>
      <c r="IG75" s="378"/>
      <c r="IH75" s="378"/>
      <c r="II75" s="378"/>
      <c r="IJ75" s="378"/>
      <c r="IK75" s="378"/>
      <c r="IL75" s="378"/>
      <c r="IM75" s="378"/>
      <c r="IN75" s="378"/>
      <c r="IO75" s="378"/>
      <c r="IP75" s="378"/>
      <c r="IQ75" s="378"/>
      <c r="IR75" s="378"/>
      <c r="IS75" s="378"/>
      <c r="IT75" s="378"/>
      <c r="IU75" s="378"/>
      <c r="IV75" s="378"/>
    </row>
    <row r="76" spans="1:256" s="398" customFormat="1" ht="18.75" x14ac:dyDescent="0.25">
      <c r="A76" s="631"/>
      <c r="B76" s="440"/>
      <c r="C76" s="838"/>
      <c r="D76" s="838"/>
      <c r="E76" s="1019"/>
      <c r="F76" s="1020"/>
      <c r="G76" s="440"/>
      <c r="H76" s="1020"/>
      <c r="I76" s="1021"/>
      <c r="J76" s="1013"/>
      <c r="K76" s="1013"/>
      <c r="L76" s="1022"/>
      <c r="M76" s="1022"/>
      <c r="N76" s="1022"/>
      <c r="O76" s="1022"/>
      <c r="P76" s="377"/>
      <c r="Q76" s="378"/>
      <c r="R76" s="378"/>
      <c r="S76" s="378"/>
      <c r="T76" s="378"/>
      <c r="U76" s="378"/>
      <c r="V76" s="378"/>
      <c r="W76" s="378"/>
      <c r="X76" s="378"/>
      <c r="Y76" s="378"/>
      <c r="Z76" s="378"/>
      <c r="AA76" s="378"/>
      <c r="AB76" s="378"/>
      <c r="AC76" s="378"/>
      <c r="AD76" s="378"/>
      <c r="AE76" s="378"/>
      <c r="AF76" s="378"/>
      <c r="AG76" s="378"/>
      <c r="AH76" s="378"/>
      <c r="AI76" s="378"/>
      <c r="AJ76" s="378"/>
      <c r="AK76" s="378"/>
      <c r="AL76" s="378"/>
      <c r="AM76" s="378"/>
      <c r="AN76" s="378"/>
      <c r="AO76" s="378"/>
      <c r="AP76" s="378"/>
      <c r="AQ76" s="378"/>
      <c r="AR76" s="378"/>
      <c r="AS76" s="378"/>
      <c r="AT76" s="378"/>
      <c r="AU76" s="378"/>
      <c r="AV76" s="378"/>
      <c r="AW76" s="378"/>
      <c r="AX76" s="378"/>
      <c r="AY76" s="378"/>
      <c r="AZ76" s="378"/>
      <c r="BA76" s="378"/>
      <c r="BB76" s="378"/>
      <c r="BC76" s="378"/>
      <c r="BD76" s="378"/>
      <c r="BE76" s="378"/>
      <c r="BF76" s="378"/>
      <c r="BG76" s="378"/>
      <c r="BH76" s="378"/>
      <c r="BI76" s="378"/>
      <c r="BJ76" s="378"/>
      <c r="BK76" s="378"/>
      <c r="BL76" s="378"/>
      <c r="BM76" s="378"/>
      <c r="BN76" s="378"/>
      <c r="BO76" s="378"/>
      <c r="BP76" s="378"/>
      <c r="BQ76" s="378"/>
      <c r="BR76" s="378"/>
      <c r="BS76" s="378"/>
      <c r="BT76" s="378"/>
      <c r="BU76" s="378"/>
      <c r="BV76" s="378"/>
      <c r="BW76" s="378"/>
      <c r="BX76" s="378"/>
      <c r="BY76" s="378"/>
      <c r="BZ76" s="378"/>
      <c r="CA76" s="378"/>
      <c r="CB76" s="378"/>
      <c r="CC76" s="378"/>
      <c r="CD76" s="378"/>
      <c r="CE76" s="378"/>
      <c r="CF76" s="378"/>
      <c r="CG76" s="378"/>
      <c r="CH76" s="378"/>
      <c r="CI76" s="378"/>
      <c r="CJ76" s="378"/>
      <c r="CK76" s="378"/>
      <c r="CL76" s="378"/>
      <c r="CM76" s="378"/>
      <c r="CN76" s="378"/>
      <c r="CO76" s="378"/>
      <c r="CP76" s="378"/>
      <c r="CQ76" s="378"/>
      <c r="CR76" s="378"/>
      <c r="CS76" s="378"/>
      <c r="CT76" s="378"/>
      <c r="CU76" s="378"/>
      <c r="CV76" s="378"/>
      <c r="CW76" s="378"/>
      <c r="CX76" s="378"/>
      <c r="CY76" s="378"/>
      <c r="CZ76" s="378"/>
      <c r="DA76" s="378"/>
      <c r="DB76" s="378"/>
      <c r="DC76" s="378"/>
      <c r="DD76" s="378"/>
      <c r="DE76" s="378"/>
      <c r="DF76" s="378"/>
      <c r="DG76" s="378"/>
      <c r="DH76" s="378"/>
      <c r="DI76" s="378"/>
      <c r="DJ76" s="378"/>
      <c r="DK76" s="378"/>
      <c r="DL76" s="378"/>
      <c r="DM76" s="378"/>
      <c r="DN76" s="378"/>
      <c r="DO76" s="378"/>
      <c r="DP76" s="378"/>
      <c r="DQ76" s="378"/>
      <c r="DR76" s="378"/>
      <c r="DS76" s="378"/>
      <c r="DT76" s="378"/>
      <c r="DU76" s="378"/>
      <c r="DV76" s="378"/>
      <c r="DW76" s="378"/>
      <c r="DX76" s="378"/>
      <c r="DY76" s="378"/>
      <c r="DZ76" s="378"/>
      <c r="EA76" s="378"/>
      <c r="EB76" s="378"/>
      <c r="EC76" s="378"/>
      <c r="ED76" s="378"/>
      <c r="EE76" s="378"/>
      <c r="EF76" s="378"/>
      <c r="EG76" s="378"/>
      <c r="EH76" s="378"/>
      <c r="EI76" s="378"/>
      <c r="EJ76" s="378"/>
      <c r="EK76" s="378"/>
      <c r="EL76" s="378"/>
      <c r="EM76" s="378"/>
      <c r="EN76" s="378"/>
      <c r="EO76" s="378"/>
      <c r="EP76" s="378"/>
      <c r="EQ76" s="378"/>
      <c r="ER76" s="378"/>
      <c r="ES76" s="378"/>
      <c r="ET76" s="378"/>
      <c r="EU76" s="378"/>
      <c r="EV76" s="378"/>
      <c r="EW76" s="378"/>
      <c r="EX76" s="378"/>
      <c r="EY76" s="378"/>
      <c r="EZ76" s="378"/>
      <c r="FA76" s="378"/>
      <c r="FB76" s="378"/>
      <c r="FC76" s="378"/>
      <c r="FD76" s="378"/>
      <c r="FE76" s="378"/>
      <c r="FF76" s="378"/>
      <c r="FG76" s="378"/>
      <c r="FH76" s="378"/>
      <c r="FI76" s="378"/>
      <c r="FJ76" s="378"/>
      <c r="FK76" s="378"/>
      <c r="FL76" s="378"/>
      <c r="FM76" s="378"/>
      <c r="FN76" s="378"/>
      <c r="FO76" s="378"/>
      <c r="FP76" s="378"/>
      <c r="FQ76" s="378"/>
      <c r="FR76" s="378"/>
      <c r="FS76" s="378"/>
      <c r="FT76" s="378"/>
      <c r="FU76" s="378"/>
      <c r="FV76" s="378"/>
      <c r="FW76" s="378"/>
      <c r="FX76" s="378"/>
      <c r="FY76" s="378"/>
      <c r="FZ76" s="378"/>
      <c r="GA76" s="378"/>
      <c r="GB76" s="378"/>
      <c r="GC76" s="378"/>
      <c r="GD76" s="378"/>
      <c r="GE76" s="378"/>
      <c r="GF76" s="378"/>
      <c r="GG76" s="378"/>
      <c r="GH76" s="378"/>
      <c r="GI76" s="378"/>
      <c r="GJ76" s="378"/>
      <c r="GK76" s="378"/>
      <c r="GL76" s="378"/>
      <c r="GM76" s="378"/>
      <c r="GN76" s="378"/>
      <c r="GO76" s="378"/>
      <c r="GP76" s="378"/>
      <c r="GQ76" s="378"/>
      <c r="GR76" s="378"/>
      <c r="GS76" s="378"/>
      <c r="GT76" s="378"/>
      <c r="GU76" s="378"/>
      <c r="GV76" s="378"/>
      <c r="GW76" s="378"/>
      <c r="GX76" s="378"/>
      <c r="GY76" s="378"/>
      <c r="GZ76" s="378"/>
      <c r="HA76" s="378"/>
      <c r="HB76" s="378"/>
      <c r="HC76" s="378"/>
      <c r="HD76" s="378"/>
      <c r="HE76" s="378"/>
      <c r="HF76" s="378"/>
      <c r="HG76" s="378"/>
      <c r="HH76" s="378"/>
      <c r="HI76" s="378"/>
      <c r="HJ76" s="378"/>
      <c r="HK76" s="378"/>
      <c r="HL76" s="378"/>
      <c r="HM76" s="378"/>
      <c r="HN76" s="378"/>
      <c r="HO76" s="378"/>
      <c r="HP76" s="378"/>
      <c r="HQ76" s="378"/>
      <c r="HR76" s="378"/>
      <c r="HS76" s="378"/>
      <c r="HT76" s="378"/>
      <c r="HU76" s="378"/>
      <c r="HV76" s="378"/>
      <c r="HW76" s="378"/>
      <c r="HX76" s="378"/>
      <c r="HY76" s="378"/>
      <c r="HZ76" s="378"/>
      <c r="IA76" s="378"/>
      <c r="IB76" s="378"/>
      <c r="IC76" s="378"/>
      <c r="ID76" s="378"/>
      <c r="IE76" s="378"/>
      <c r="IF76" s="378"/>
      <c r="IG76" s="378"/>
      <c r="IH76" s="378"/>
      <c r="II76" s="378"/>
      <c r="IJ76" s="378"/>
      <c r="IK76" s="378"/>
      <c r="IL76" s="378"/>
      <c r="IM76" s="378"/>
      <c r="IN76" s="378"/>
      <c r="IO76" s="378"/>
      <c r="IP76" s="378"/>
      <c r="IQ76" s="378"/>
      <c r="IR76" s="378"/>
      <c r="IS76" s="378"/>
      <c r="IT76" s="378"/>
      <c r="IU76" s="378"/>
      <c r="IV76" s="378"/>
    </row>
    <row r="77" spans="1:256" s="398" customFormat="1" ht="63.75" customHeight="1" x14ac:dyDescent="0.25">
      <c r="A77" s="631"/>
      <c r="B77" s="440"/>
      <c r="C77" s="835"/>
      <c r="D77" s="835"/>
      <c r="E77" s="1019"/>
      <c r="F77" s="1020"/>
      <c r="G77" s="440"/>
      <c r="H77" s="1020"/>
      <c r="I77" s="1021"/>
      <c r="J77" s="1013"/>
      <c r="K77" s="1013"/>
      <c r="L77" s="1022"/>
      <c r="M77" s="1022"/>
      <c r="N77" s="1022"/>
      <c r="O77" s="1022"/>
      <c r="P77" s="377"/>
      <c r="Q77" s="378"/>
      <c r="R77" s="378"/>
      <c r="S77" s="378"/>
      <c r="T77" s="378"/>
      <c r="U77" s="378"/>
      <c r="V77" s="378"/>
      <c r="W77" s="378"/>
      <c r="X77" s="378"/>
      <c r="Y77" s="378"/>
      <c r="Z77" s="378"/>
      <c r="AA77" s="378"/>
      <c r="AB77" s="378"/>
      <c r="AC77" s="378"/>
      <c r="AD77" s="378"/>
      <c r="AE77" s="378"/>
      <c r="AF77" s="378"/>
      <c r="AG77" s="378"/>
      <c r="AH77" s="378"/>
      <c r="AI77" s="378"/>
      <c r="AJ77" s="378"/>
      <c r="AK77" s="378"/>
      <c r="AL77" s="378"/>
      <c r="AM77" s="378"/>
      <c r="AN77" s="378"/>
      <c r="AO77" s="378"/>
      <c r="AP77" s="378"/>
      <c r="AQ77" s="378"/>
      <c r="AR77" s="378"/>
      <c r="AS77" s="378"/>
      <c r="AT77" s="378"/>
      <c r="AU77" s="378"/>
      <c r="AV77" s="378"/>
      <c r="AW77" s="378"/>
      <c r="AX77" s="378"/>
      <c r="AY77" s="378"/>
      <c r="AZ77" s="378"/>
      <c r="BA77" s="378"/>
      <c r="BB77" s="378"/>
      <c r="BC77" s="378"/>
      <c r="BD77" s="378"/>
      <c r="BE77" s="378"/>
      <c r="BF77" s="378"/>
      <c r="BG77" s="378"/>
      <c r="BH77" s="378"/>
      <c r="BI77" s="378"/>
      <c r="BJ77" s="378"/>
      <c r="BK77" s="378"/>
      <c r="BL77" s="378"/>
      <c r="BM77" s="378"/>
      <c r="BN77" s="378"/>
      <c r="BO77" s="378"/>
      <c r="BP77" s="378"/>
      <c r="BQ77" s="378"/>
      <c r="BR77" s="378"/>
      <c r="BS77" s="378"/>
      <c r="BT77" s="378"/>
      <c r="BU77" s="378"/>
      <c r="BV77" s="378"/>
      <c r="BW77" s="378"/>
      <c r="BX77" s="378"/>
      <c r="BY77" s="378"/>
      <c r="BZ77" s="378"/>
      <c r="CA77" s="378"/>
      <c r="CB77" s="378"/>
      <c r="CC77" s="378"/>
      <c r="CD77" s="378"/>
      <c r="CE77" s="378"/>
      <c r="CF77" s="378"/>
      <c r="CG77" s="378"/>
      <c r="CH77" s="378"/>
      <c r="CI77" s="378"/>
      <c r="CJ77" s="378"/>
      <c r="CK77" s="378"/>
      <c r="CL77" s="378"/>
      <c r="CM77" s="378"/>
      <c r="CN77" s="378"/>
      <c r="CO77" s="378"/>
      <c r="CP77" s="378"/>
      <c r="CQ77" s="378"/>
      <c r="CR77" s="378"/>
      <c r="CS77" s="378"/>
      <c r="CT77" s="378"/>
      <c r="CU77" s="378"/>
      <c r="CV77" s="378"/>
      <c r="CW77" s="378"/>
      <c r="CX77" s="378"/>
      <c r="CY77" s="378"/>
      <c r="CZ77" s="378"/>
      <c r="DA77" s="378"/>
      <c r="DB77" s="378"/>
      <c r="DC77" s="378"/>
      <c r="DD77" s="378"/>
      <c r="DE77" s="378"/>
      <c r="DF77" s="378"/>
      <c r="DG77" s="378"/>
      <c r="DH77" s="378"/>
      <c r="DI77" s="378"/>
      <c r="DJ77" s="378"/>
      <c r="DK77" s="378"/>
      <c r="DL77" s="378"/>
      <c r="DM77" s="378"/>
      <c r="DN77" s="378"/>
      <c r="DO77" s="378"/>
      <c r="DP77" s="378"/>
      <c r="DQ77" s="378"/>
      <c r="DR77" s="378"/>
      <c r="DS77" s="378"/>
      <c r="DT77" s="378"/>
      <c r="DU77" s="378"/>
      <c r="DV77" s="378"/>
      <c r="DW77" s="378"/>
      <c r="DX77" s="378"/>
      <c r="DY77" s="378"/>
      <c r="DZ77" s="378"/>
      <c r="EA77" s="378"/>
      <c r="EB77" s="378"/>
      <c r="EC77" s="378"/>
      <c r="ED77" s="378"/>
      <c r="EE77" s="378"/>
      <c r="EF77" s="378"/>
      <c r="EG77" s="378"/>
      <c r="EH77" s="378"/>
      <c r="EI77" s="378"/>
      <c r="EJ77" s="378"/>
      <c r="EK77" s="378"/>
      <c r="EL77" s="378"/>
      <c r="EM77" s="378"/>
      <c r="EN77" s="378"/>
      <c r="EO77" s="378"/>
      <c r="EP77" s="378"/>
      <c r="EQ77" s="378"/>
      <c r="ER77" s="378"/>
      <c r="ES77" s="378"/>
      <c r="ET77" s="378"/>
      <c r="EU77" s="378"/>
      <c r="EV77" s="378"/>
      <c r="EW77" s="378"/>
      <c r="EX77" s="378"/>
      <c r="EY77" s="378"/>
      <c r="EZ77" s="378"/>
      <c r="FA77" s="378"/>
      <c r="FB77" s="378"/>
      <c r="FC77" s="378"/>
      <c r="FD77" s="378"/>
      <c r="FE77" s="378"/>
      <c r="FF77" s="378"/>
      <c r="FG77" s="378"/>
      <c r="FH77" s="378"/>
      <c r="FI77" s="378"/>
      <c r="FJ77" s="378"/>
      <c r="FK77" s="378"/>
      <c r="FL77" s="378"/>
      <c r="FM77" s="378"/>
      <c r="FN77" s="378"/>
      <c r="FO77" s="378"/>
      <c r="FP77" s="378"/>
      <c r="FQ77" s="378"/>
      <c r="FR77" s="378"/>
      <c r="FS77" s="378"/>
      <c r="FT77" s="378"/>
      <c r="FU77" s="378"/>
      <c r="FV77" s="378"/>
      <c r="FW77" s="378"/>
      <c r="FX77" s="378"/>
      <c r="FY77" s="378"/>
      <c r="FZ77" s="378"/>
      <c r="GA77" s="378"/>
      <c r="GB77" s="378"/>
      <c r="GC77" s="378"/>
      <c r="GD77" s="378"/>
      <c r="GE77" s="378"/>
      <c r="GF77" s="378"/>
      <c r="GG77" s="378"/>
      <c r="GH77" s="378"/>
      <c r="GI77" s="378"/>
      <c r="GJ77" s="378"/>
      <c r="GK77" s="378"/>
      <c r="GL77" s="378"/>
      <c r="GM77" s="378"/>
      <c r="GN77" s="378"/>
      <c r="GO77" s="378"/>
      <c r="GP77" s="378"/>
      <c r="GQ77" s="378"/>
      <c r="GR77" s="378"/>
      <c r="GS77" s="378"/>
      <c r="GT77" s="378"/>
      <c r="GU77" s="378"/>
      <c r="GV77" s="378"/>
      <c r="GW77" s="378"/>
      <c r="GX77" s="378"/>
      <c r="GY77" s="378"/>
      <c r="GZ77" s="378"/>
      <c r="HA77" s="378"/>
      <c r="HB77" s="378"/>
      <c r="HC77" s="378"/>
      <c r="HD77" s="378"/>
      <c r="HE77" s="378"/>
      <c r="HF77" s="378"/>
      <c r="HG77" s="378"/>
      <c r="HH77" s="378"/>
      <c r="HI77" s="378"/>
      <c r="HJ77" s="378"/>
      <c r="HK77" s="378"/>
      <c r="HL77" s="378"/>
      <c r="HM77" s="378"/>
      <c r="HN77" s="378"/>
      <c r="HO77" s="378"/>
      <c r="HP77" s="378"/>
      <c r="HQ77" s="378"/>
      <c r="HR77" s="378"/>
      <c r="HS77" s="378"/>
      <c r="HT77" s="378"/>
      <c r="HU77" s="378"/>
      <c r="HV77" s="378"/>
      <c r="HW77" s="378"/>
      <c r="HX77" s="378"/>
      <c r="HY77" s="378"/>
      <c r="HZ77" s="378"/>
      <c r="IA77" s="378"/>
      <c r="IB77" s="378"/>
      <c r="IC77" s="378"/>
      <c r="ID77" s="378"/>
      <c r="IE77" s="378"/>
      <c r="IF77" s="378"/>
      <c r="IG77" s="378"/>
      <c r="IH77" s="378"/>
      <c r="II77" s="378"/>
      <c r="IJ77" s="378"/>
      <c r="IK77" s="378"/>
      <c r="IL77" s="378"/>
      <c r="IM77" s="378"/>
      <c r="IN77" s="378"/>
      <c r="IO77" s="378"/>
      <c r="IP77" s="378"/>
      <c r="IQ77" s="378"/>
      <c r="IR77" s="378"/>
      <c r="IS77" s="378"/>
      <c r="IT77" s="378"/>
      <c r="IU77" s="378"/>
      <c r="IV77" s="378"/>
    </row>
    <row r="78" spans="1:256" s="398" customFormat="1" ht="18.75" x14ac:dyDescent="0.25">
      <c r="A78" s="631"/>
      <c r="B78" s="440"/>
      <c r="C78" s="837"/>
      <c r="D78" s="837"/>
      <c r="E78" s="1023"/>
      <c r="F78" s="1020"/>
      <c r="G78" s="440"/>
      <c r="H78" s="1020"/>
      <c r="I78" s="1021"/>
      <c r="J78" s="1013"/>
      <c r="K78" s="1013"/>
      <c r="L78" s="1022"/>
      <c r="M78" s="1022"/>
      <c r="N78" s="1022"/>
      <c r="O78" s="1022"/>
      <c r="P78" s="377"/>
      <c r="Q78" s="378"/>
      <c r="R78" s="378"/>
      <c r="S78" s="378"/>
      <c r="T78" s="378"/>
      <c r="U78" s="378"/>
      <c r="V78" s="378"/>
      <c r="W78" s="378"/>
      <c r="X78" s="378"/>
      <c r="Y78" s="378"/>
      <c r="Z78" s="378"/>
      <c r="AA78" s="378"/>
      <c r="AB78" s="378"/>
      <c r="AC78" s="378"/>
      <c r="AD78" s="378"/>
      <c r="AE78" s="378"/>
      <c r="AF78" s="378"/>
      <c r="AG78" s="378"/>
      <c r="AH78" s="378"/>
      <c r="AI78" s="378"/>
      <c r="AJ78" s="378"/>
      <c r="AK78" s="378"/>
      <c r="AL78" s="378"/>
      <c r="AM78" s="378"/>
      <c r="AN78" s="378"/>
      <c r="AO78" s="378"/>
      <c r="AP78" s="378"/>
      <c r="AQ78" s="378"/>
      <c r="AR78" s="378"/>
      <c r="AS78" s="378"/>
      <c r="AT78" s="378"/>
      <c r="AU78" s="378"/>
      <c r="AV78" s="378"/>
      <c r="AW78" s="378"/>
      <c r="AX78" s="378"/>
      <c r="AY78" s="378"/>
      <c r="AZ78" s="378"/>
      <c r="BA78" s="378"/>
      <c r="BB78" s="378"/>
      <c r="BC78" s="378"/>
      <c r="BD78" s="378"/>
      <c r="BE78" s="378"/>
      <c r="BF78" s="378"/>
      <c r="BG78" s="378"/>
      <c r="BH78" s="378"/>
      <c r="BI78" s="378"/>
      <c r="BJ78" s="378"/>
      <c r="BK78" s="378"/>
      <c r="BL78" s="378"/>
      <c r="BM78" s="378"/>
      <c r="BN78" s="378"/>
      <c r="BO78" s="378"/>
      <c r="BP78" s="378"/>
      <c r="BQ78" s="378"/>
      <c r="BR78" s="378"/>
      <c r="BS78" s="378"/>
      <c r="BT78" s="378"/>
      <c r="BU78" s="378"/>
      <c r="BV78" s="378"/>
      <c r="BW78" s="378"/>
      <c r="BX78" s="378"/>
      <c r="BY78" s="378"/>
      <c r="BZ78" s="378"/>
      <c r="CA78" s="378"/>
      <c r="CB78" s="378"/>
      <c r="CC78" s="378"/>
      <c r="CD78" s="378"/>
      <c r="CE78" s="378"/>
      <c r="CF78" s="378"/>
      <c r="CG78" s="378"/>
      <c r="CH78" s="378"/>
      <c r="CI78" s="378"/>
      <c r="CJ78" s="378"/>
      <c r="CK78" s="378"/>
      <c r="CL78" s="378"/>
      <c r="CM78" s="378"/>
      <c r="CN78" s="378"/>
      <c r="CO78" s="378"/>
      <c r="CP78" s="378"/>
      <c r="CQ78" s="378"/>
      <c r="CR78" s="378"/>
      <c r="CS78" s="378"/>
      <c r="CT78" s="378"/>
      <c r="CU78" s="378"/>
      <c r="CV78" s="378"/>
      <c r="CW78" s="378"/>
      <c r="CX78" s="378"/>
      <c r="CY78" s="378"/>
      <c r="CZ78" s="378"/>
      <c r="DA78" s="378"/>
      <c r="DB78" s="378"/>
      <c r="DC78" s="378"/>
      <c r="DD78" s="378"/>
      <c r="DE78" s="378"/>
      <c r="DF78" s="378"/>
      <c r="DG78" s="378"/>
      <c r="DH78" s="378"/>
      <c r="DI78" s="378"/>
      <c r="DJ78" s="378"/>
      <c r="DK78" s="378"/>
      <c r="DL78" s="378"/>
      <c r="DM78" s="378"/>
      <c r="DN78" s="378"/>
      <c r="DO78" s="378"/>
      <c r="DP78" s="378"/>
      <c r="DQ78" s="378"/>
      <c r="DR78" s="378"/>
      <c r="DS78" s="378"/>
      <c r="DT78" s="378"/>
      <c r="DU78" s="378"/>
      <c r="DV78" s="378"/>
      <c r="DW78" s="378"/>
      <c r="DX78" s="378"/>
      <c r="DY78" s="378"/>
      <c r="DZ78" s="378"/>
      <c r="EA78" s="378"/>
      <c r="EB78" s="378"/>
      <c r="EC78" s="378"/>
      <c r="ED78" s="378"/>
      <c r="EE78" s="378"/>
      <c r="EF78" s="378"/>
      <c r="EG78" s="378"/>
      <c r="EH78" s="378"/>
      <c r="EI78" s="378"/>
      <c r="EJ78" s="378"/>
      <c r="EK78" s="378"/>
      <c r="EL78" s="378"/>
      <c r="EM78" s="378"/>
      <c r="EN78" s="378"/>
      <c r="EO78" s="378"/>
      <c r="EP78" s="378"/>
      <c r="EQ78" s="378"/>
      <c r="ER78" s="378"/>
      <c r="ES78" s="378"/>
      <c r="ET78" s="378"/>
      <c r="EU78" s="378"/>
      <c r="EV78" s="378"/>
      <c r="EW78" s="378"/>
      <c r="EX78" s="378"/>
      <c r="EY78" s="378"/>
      <c r="EZ78" s="378"/>
      <c r="FA78" s="378"/>
      <c r="FB78" s="378"/>
      <c r="FC78" s="378"/>
      <c r="FD78" s="378"/>
      <c r="FE78" s="378"/>
      <c r="FF78" s="378"/>
      <c r="FG78" s="378"/>
      <c r="FH78" s="378"/>
      <c r="FI78" s="378"/>
      <c r="FJ78" s="378"/>
      <c r="FK78" s="378"/>
      <c r="FL78" s="378"/>
      <c r="FM78" s="378"/>
      <c r="FN78" s="378"/>
      <c r="FO78" s="378"/>
      <c r="FP78" s="378"/>
      <c r="FQ78" s="378"/>
      <c r="FR78" s="378"/>
      <c r="FS78" s="378"/>
      <c r="FT78" s="378"/>
      <c r="FU78" s="378"/>
      <c r="FV78" s="378"/>
      <c r="FW78" s="378"/>
      <c r="FX78" s="378"/>
      <c r="FY78" s="378"/>
      <c r="FZ78" s="378"/>
      <c r="GA78" s="378"/>
      <c r="GB78" s="378"/>
      <c r="GC78" s="378"/>
      <c r="GD78" s="378"/>
      <c r="GE78" s="378"/>
      <c r="GF78" s="378"/>
      <c r="GG78" s="378"/>
      <c r="GH78" s="378"/>
      <c r="GI78" s="378"/>
      <c r="GJ78" s="378"/>
      <c r="GK78" s="378"/>
      <c r="GL78" s="378"/>
      <c r="GM78" s="378"/>
      <c r="GN78" s="378"/>
      <c r="GO78" s="378"/>
      <c r="GP78" s="378"/>
      <c r="GQ78" s="378"/>
      <c r="GR78" s="378"/>
      <c r="GS78" s="378"/>
      <c r="GT78" s="378"/>
      <c r="GU78" s="378"/>
      <c r="GV78" s="378"/>
      <c r="GW78" s="378"/>
      <c r="GX78" s="378"/>
      <c r="GY78" s="378"/>
      <c r="GZ78" s="378"/>
      <c r="HA78" s="378"/>
      <c r="HB78" s="378"/>
      <c r="HC78" s="378"/>
      <c r="HD78" s="378"/>
      <c r="HE78" s="378"/>
      <c r="HF78" s="378"/>
      <c r="HG78" s="378"/>
      <c r="HH78" s="378"/>
      <c r="HI78" s="378"/>
      <c r="HJ78" s="378"/>
      <c r="HK78" s="378"/>
      <c r="HL78" s="378"/>
      <c r="HM78" s="378"/>
      <c r="HN78" s="378"/>
      <c r="HO78" s="378"/>
      <c r="HP78" s="378"/>
      <c r="HQ78" s="378"/>
      <c r="HR78" s="378"/>
      <c r="HS78" s="378"/>
      <c r="HT78" s="378"/>
      <c r="HU78" s="378"/>
      <c r="HV78" s="378"/>
      <c r="HW78" s="378"/>
      <c r="HX78" s="378"/>
      <c r="HY78" s="378"/>
      <c r="HZ78" s="378"/>
      <c r="IA78" s="378"/>
      <c r="IB78" s="378"/>
      <c r="IC78" s="378"/>
      <c r="ID78" s="378"/>
      <c r="IE78" s="378"/>
      <c r="IF78" s="378"/>
      <c r="IG78" s="378"/>
      <c r="IH78" s="378"/>
      <c r="II78" s="378"/>
      <c r="IJ78" s="378"/>
      <c r="IK78" s="378"/>
      <c r="IL78" s="378"/>
      <c r="IM78" s="378"/>
      <c r="IN78" s="378"/>
      <c r="IO78" s="378"/>
      <c r="IP78" s="378"/>
      <c r="IQ78" s="378"/>
      <c r="IR78" s="378"/>
      <c r="IS78" s="378"/>
      <c r="IT78" s="378"/>
      <c r="IU78" s="378"/>
      <c r="IV78" s="378"/>
    </row>
    <row r="79" spans="1:256" s="418" customFormat="1" ht="20.25" x14ac:dyDescent="0.3">
      <c r="A79" s="638"/>
      <c r="B79" s="329"/>
      <c r="C79" s="835"/>
      <c r="D79" s="835"/>
      <c r="E79" s="1024"/>
      <c r="F79" s="1025"/>
      <c r="G79" s="1025"/>
      <c r="H79" s="52"/>
      <c r="I79" s="53"/>
      <c r="M79" s="408"/>
      <c r="P79" s="1017"/>
      <c r="Q79" s="1018"/>
      <c r="R79" s="1018"/>
    </row>
    <row r="80" spans="1:256" s="418" customFormat="1" ht="83.25" customHeight="1" x14ac:dyDescent="0.25">
      <c r="A80" s="631"/>
      <c r="B80" s="440"/>
      <c r="C80" s="838"/>
      <c r="D80" s="838"/>
      <c r="E80" s="1023"/>
      <c r="F80" s="1020"/>
      <c r="G80" s="440"/>
      <c r="H80" s="1020"/>
      <c r="I80" s="1021"/>
      <c r="J80" s="1013"/>
      <c r="K80" s="1013"/>
      <c r="L80" s="1022"/>
      <c r="M80" s="1022"/>
      <c r="N80" s="1022"/>
      <c r="O80" s="1022"/>
      <c r="P80" s="377"/>
      <c r="Q80" s="378"/>
      <c r="R80" s="378"/>
      <c r="S80" s="378"/>
      <c r="T80" s="378"/>
      <c r="U80" s="378"/>
      <c r="V80" s="378"/>
      <c r="W80" s="378"/>
      <c r="X80" s="378"/>
      <c r="Y80" s="378"/>
      <c r="Z80" s="378"/>
      <c r="AA80" s="378"/>
      <c r="AB80" s="378"/>
      <c r="AC80" s="378"/>
      <c r="AD80" s="378"/>
      <c r="AE80" s="378"/>
      <c r="AF80" s="378"/>
      <c r="AG80" s="378"/>
      <c r="AH80" s="378"/>
      <c r="AI80" s="378"/>
      <c r="AJ80" s="378"/>
      <c r="AK80" s="378"/>
      <c r="AL80" s="378"/>
      <c r="AM80" s="378"/>
      <c r="AN80" s="378"/>
      <c r="AO80" s="378"/>
      <c r="AP80" s="378"/>
      <c r="AQ80" s="378"/>
      <c r="AR80" s="378"/>
      <c r="AS80" s="378"/>
      <c r="AT80" s="378"/>
      <c r="AU80" s="378"/>
      <c r="AV80" s="378"/>
      <c r="AW80" s="378"/>
      <c r="AX80" s="378"/>
      <c r="AY80" s="378"/>
      <c r="AZ80" s="378"/>
      <c r="BA80" s="378"/>
      <c r="BB80" s="378"/>
      <c r="BC80" s="378"/>
      <c r="BD80" s="378"/>
      <c r="BE80" s="378"/>
      <c r="BF80" s="378"/>
      <c r="BG80" s="378"/>
      <c r="BH80" s="378"/>
      <c r="BI80" s="378"/>
      <c r="BJ80" s="378"/>
      <c r="BK80" s="378"/>
      <c r="BL80" s="378"/>
      <c r="BM80" s="378"/>
      <c r="BN80" s="378"/>
      <c r="BO80" s="378"/>
      <c r="BP80" s="378"/>
      <c r="BQ80" s="378"/>
      <c r="BR80" s="378"/>
      <c r="BS80" s="378"/>
      <c r="BT80" s="378"/>
      <c r="BU80" s="378"/>
      <c r="BV80" s="378"/>
      <c r="BW80" s="378"/>
      <c r="BX80" s="378"/>
      <c r="BY80" s="378"/>
      <c r="BZ80" s="378"/>
      <c r="CA80" s="378"/>
      <c r="CB80" s="378"/>
      <c r="CC80" s="378"/>
      <c r="CD80" s="378"/>
      <c r="CE80" s="378"/>
      <c r="CF80" s="378"/>
      <c r="CG80" s="378"/>
      <c r="CH80" s="378"/>
      <c r="CI80" s="378"/>
      <c r="CJ80" s="378"/>
      <c r="CK80" s="378"/>
      <c r="CL80" s="378"/>
      <c r="CM80" s="378"/>
      <c r="CN80" s="378"/>
      <c r="CO80" s="378"/>
      <c r="CP80" s="378"/>
      <c r="CQ80" s="378"/>
      <c r="CR80" s="378"/>
      <c r="CS80" s="378"/>
      <c r="CT80" s="378"/>
      <c r="CU80" s="378"/>
      <c r="CV80" s="378"/>
      <c r="CW80" s="378"/>
      <c r="CX80" s="378"/>
      <c r="CY80" s="378"/>
      <c r="CZ80" s="378"/>
      <c r="DA80" s="378"/>
      <c r="DB80" s="378"/>
      <c r="DC80" s="378"/>
      <c r="DD80" s="378"/>
      <c r="DE80" s="378"/>
      <c r="DF80" s="378"/>
      <c r="DG80" s="378"/>
      <c r="DH80" s="378"/>
      <c r="DI80" s="378"/>
      <c r="DJ80" s="378"/>
      <c r="DK80" s="378"/>
      <c r="DL80" s="378"/>
      <c r="DM80" s="378"/>
      <c r="DN80" s="378"/>
      <c r="DO80" s="378"/>
      <c r="DP80" s="378"/>
      <c r="DQ80" s="378"/>
      <c r="DR80" s="378"/>
      <c r="DS80" s="378"/>
      <c r="DT80" s="378"/>
      <c r="DU80" s="378"/>
      <c r="DV80" s="378"/>
      <c r="DW80" s="378"/>
      <c r="DX80" s="378"/>
      <c r="DY80" s="378"/>
      <c r="DZ80" s="378"/>
      <c r="EA80" s="378"/>
      <c r="EB80" s="378"/>
      <c r="EC80" s="378"/>
      <c r="ED80" s="378"/>
      <c r="EE80" s="378"/>
      <c r="EF80" s="378"/>
      <c r="EG80" s="378"/>
      <c r="EH80" s="378"/>
      <c r="EI80" s="378"/>
      <c r="EJ80" s="378"/>
      <c r="EK80" s="378"/>
      <c r="EL80" s="378"/>
      <c r="EM80" s="378"/>
      <c r="EN80" s="378"/>
      <c r="EO80" s="378"/>
      <c r="EP80" s="378"/>
      <c r="EQ80" s="378"/>
      <c r="ER80" s="378"/>
      <c r="ES80" s="378"/>
      <c r="ET80" s="378"/>
      <c r="EU80" s="378"/>
      <c r="EV80" s="378"/>
      <c r="EW80" s="378"/>
      <c r="EX80" s="378"/>
      <c r="EY80" s="378"/>
      <c r="EZ80" s="378"/>
      <c r="FA80" s="378"/>
      <c r="FB80" s="378"/>
      <c r="FC80" s="378"/>
      <c r="FD80" s="378"/>
      <c r="FE80" s="378"/>
      <c r="FF80" s="378"/>
      <c r="FG80" s="378"/>
      <c r="FH80" s="378"/>
      <c r="FI80" s="378"/>
      <c r="FJ80" s="378"/>
      <c r="FK80" s="378"/>
      <c r="FL80" s="378"/>
      <c r="FM80" s="378"/>
      <c r="FN80" s="378"/>
      <c r="FO80" s="378"/>
      <c r="FP80" s="378"/>
      <c r="FQ80" s="378"/>
      <c r="FR80" s="378"/>
      <c r="FS80" s="378"/>
      <c r="FT80" s="378"/>
      <c r="FU80" s="378"/>
      <c r="FV80" s="378"/>
      <c r="FW80" s="378"/>
      <c r="FX80" s="378"/>
      <c r="FY80" s="378"/>
      <c r="FZ80" s="378"/>
      <c r="GA80" s="378"/>
      <c r="GB80" s="378"/>
      <c r="GC80" s="378"/>
      <c r="GD80" s="378"/>
      <c r="GE80" s="378"/>
      <c r="GF80" s="378"/>
      <c r="GG80" s="378"/>
      <c r="GH80" s="378"/>
      <c r="GI80" s="378"/>
      <c r="GJ80" s="378"/>
      <c r="GK80" s="378"/>
      <c r="GL80" s="378"/>
      <c r="GM80" s="378"/>
      <c r="GN80" s="378"/>
      <c r="GO80" s="378"/>
      <c r="GP80" s="378"/>
      <c r="GQ80" s="378"/>
      <c r="GR80" s="378"/>
      <c r="GS80" s="378"/>
      <c r="GT80" s="378"/>
      <c r="GU80" s="378"/>
      <c r="GV80" s="378"/>
      <c r="GW80" s="378"/>
      <c r="GX80" s="378"/>
      <c r="GY80" s="378"/>
      <c r="GZ80" s="378"/>
      <c r="HA80" s="378"/>
      <c r="HB80" s="378"/>
      <c r="HC80" s="378"/>
      <c r="HD80" s="378"/>
      <c r="HE80" s="378"/>
      <c r="HF80" s="378"/>
      <c r="HG80" s="378"/>
      <c r="HH80" s="378"/>
      <c r="HI80" s="378"/>
      <c r="HJ80" s="378"/>
      <c r="HK80" s="378"/>
      <c r="HL80" s="378"/>
      <c r="HM80" s="378"/>
      <c r="HN80" s="378"/>
      <c r="HO80" s="378"/>
      <c r="HP80" s="378"/>
      <c r="HQ80" s="378"/>
      <c r="HR80" s="378"/>
      <c r="HS80" s="378"/>
      <c r="HT80" s="378"/>
      <c r="HU80" s="378"/>
      <c r="HV80" s="378"/>
      <c r="HW80" s="378"/>
      <c r="HX80" s="378"/>
      <c r="HY80" s="378"/>
      <c r="HZ80" s="378"/>
      <c r="IA80" s="378"/>
      <c r="IB80" s="378"/>
      <c r="IC80" s="378"/>
      <c r="ID80" s="378"/>
      <c r="IE80" s="378"/>
      <c r="IF80" s="378"/>
      <c r="IG80" s="378"/>
      <c r="IH80" s="378"/>
      <c r="II80" s="378"/>
      <c r="IJ80" s="378"/>
      <c r="IK80" s="378"/>
      <c r="IL80" s="378"/>
      <c r="IM80" s="378"/>
      <c r="IN80" s="378"/>
      <c r="IO80" s="378"/>
      <c r="IP80" s="378"/>
      <c r="IQ80" s="378"/>
      <c r="IR80" s="378"/>
      <c r="IS80" s="378"/>
      <c r="IT80" s="378"/>
      <c r="IU80" s="378"/>
      <c r="IV80" s="378"/>
    </row>
    <row r="81" spans="1:16" s="418" customFormat="1" ht="20.25" x14ac:dyDescent="0.2">
      <c r="A81" s="991"/>
      <c r="B81" s="991"/>
      <c r="C81" s="831"/>
      <c r="D81" s="1026"/>
      <c r="E81" s="991"/>
      <c r="F81" s="1027"/>
      <c r="G81" s="1016"/>
      <c r="H81" s="1015"/>
      <c r="I81" s="1015"/>
      <c r="J81" s="1015"/>
      <c r="K81" s="1015"/>
      <c r="L81" s="1016"/>
      <c r="M81" s="1015"/>
      <c r="N81" s="1009"/>
      <c r="P81" s="1009"/>
    </row>
    <row r="82" spans="1:16" s="418" customFormat="1" ht="57" customHeight="1" x14ac:dyDescent="0.2">
      <c r="A82" s="991"/>
      <c r="B82" s="991"/>
      <c r="C82" s="1028"/>
      <c r="D82" s="1026"/>
      <c r="E82" s="991"/>
      <c r="F82" s="1027"/>
      <c r="G82" s="1016"/>
      <c r="H82" s="1015"/>
      <c r="I82" s="1015"/>
      <c r="J82" s="1015"/>
      <c r="K82" s="1015"/>
      <c r="L82" s="1016"/>
      <c r="M82" s="1015"/>
      <c r="N82" s="1009"/>
      <c r="P82" s="1009"/>
    </row>
    <row r="83" spans="1:16" s="418" customFormat="1" x14ac:dyDescent="0.2">
      <c r="A83" s="991"/>
      <c r="B83" s="991"/>
      <c r="C83" s="991"/>
      <c r="D83" s="991"/>
      <c r="E83" s="991"/>
      <c r="F83" s="1027"/>
      <c r="G83" s="1016"/>
      <c r="H83" s="1015"/>
      <c r="I83" s="1015"/>
      <c r="J83" s="1015"/>
      <c r="K83" s="1015"/>
      <c r="L83" s="1016"/>
      <c r="M83" s="1015"/>
      <c r="N83" s="1009"/>
      <c r="P83" s="1009"/>
    </row>
    <row r="84" spans="1:16" s="418" customFormat="1" x14ac:dyDescent="0.2">
      <c r="A84" s="991"/>
      <c r="B84" s="991"/>
      <c r="C84" s="991"/>
      <c r="D84" s="991"/>
      <c r="E84" s="991"/>
      <c r="F84" s="1027"/>
      <c r="G84" s="1016"/>
      <c r="H84" s="1015"/>
      <c r="I84" s="1015"/>
      <c r="J84" s="1015"/>
      <c r="K84" s="1015"/>
      <c r="L84" s="1016"/>
      <c r="M84" s="1015"/>
      <c r="N84" s="1009"/>
      <c r="P84" s="1009"/>
    </row>
    <row r="85" spans="1:16" s="418" customFormat="1" x14ac:dyDescent="0.2">
      <c r="A85" s="991"/>
      <c r="B85" s="991"/>
      <c r="C85" s="991"/>
      <c r="D85" s="991"/>
      <c r="E85" s="991"/>
      <c r="F85" s="1027"/>
      <c r="G85" s="1016"/>
      <c r="H85" s="1015"/>
      <c r="I85" s="1015"/>
      <c r="J85" s="1015"/>
      <c r="K85" s="1015"/>
      <c r="L85" s="1016"/>
      <c r="M85" s="1015"/>
      <c r="N85" s="1009"/>
      <c r="P85" s="1009"/>
    </row>
    <row r="86" spans="1:16" s="418" customFormat="1" x14ac:dyDescent="0.2">
      <c r="A86" s="991"/>
      <c r="B86" s="991"/>
      <c r="C86" s="991"/>
      <c r="D86" s="991"/>
      <c r="E86" s="991"/>
      <c r="F86" s="1027"/>
      <c r="G86" s="1016"/>
      <c r="H86" s="1015"/>
      <c r="I86" s="1015"/>
      <c r="J86" s="1015"/>
      <c r="K86" s="1015"/>
      <c r="L86" s="1016"/>
      <c r="M86" s="1015"/>
      <c r="N86" s="1009"/>
      <c r="P86" s="1009"/>
    </row>
    <row r="87" spans="1:16" s="418" customFormat="1" x14ac:dyDescent="0.2">
      <c r="A87" s="991"/>
      <c r="B87" s="991"/>
      <c r="C87" s="991"/>
      <c r="D87" s="991"/>
      <c r="E87" s="991"/>
      <c r="F87" s="1027"/>
      <c r="G87" s="1016"/>
      <c r="H87" s="1015"/>
      <c r="I87" s="1015"/>
      <c r="J87" s="1015"/>
      <c r="K87" s="1015"/>
      <c r="L87" s="1016"/>
      <c r="M87" s="1015"/>
      <c r="N87" s="1009"/>
      <c r="P87" s="1009"/>
    </row>
    <row r="88" spans="1:16" s="418" customFormat="1" x14ac:dyDescent="0.2">
      <c r="A88" s="991"/>
      <c r="B88" s="991"/>
      <c r="C88" s="991"/>
      <c r="D88" s="991"/>
      <c r="E88" s="991"/>
      <c r="F88" s="1027"/>
      <c r="G88" s="1016"/>
      <c r="H88" s="1015"/>
      <c r="I88" s="1015"/>
      <c r="J88" s="1015"/>
      <c r="K88" s="1015"/>
      <c r="L88" s="1016"/>
      <c r="M88" s="1015"/>
      <c r="N88" s="1009"/>
      <c r="P88" s="1009"/>
    </row>
    <row r="89" spans="1:16" s="418" customFormat="1" x14ac:dyDescent="0.2">
      <c r="A89" s="991"/>
      <c r="B89" s="991"/>
      <c r="C89" s="991"/>
      <c r="D89" s="991"/>
      <c r="E89" s="991"/>
      <c r="F89" s="1027"/>
      <c r="G89" s="1016"/>
      <c r="H89" s="1015"/>
      <c r="I89" s="1015"/>
      <c r="J89" s="1015"/>
      <c r="K89" s="1015"/>
      <c r="L89" s="1016"/>
      <c r="M89" s="1015"/>
      <c r="N89" s="1009"/>
      <c r="P89" s="1009"/>
    </row>
    <row r="90" spans="1:16" s="418" customFormat="1" x14ac:dyDescent="0.2">
      <c r="A90" s="991"/>
      <c r="B90" s="991"/>
      <c r="C90" s="991"/>
      <c r="D90" s="991"/>
      <c r="E90" s="991"/>
      <c r="F90" s="1027"/>
      <c r="G90" s="1016"/>
      <c r="H90" s="1015"/>
      <c r="I90" s="1015"/>
      <c r="J90" s="1015"/>
      <c r="K90" s="1015"/>
      <c r="L90" s="1016"/>
      <c r="M90" s="1015"/>
      <c r="N90" s="1009"/>
      <c r="P90" s="1009"/>
    </row>
    <row r="91" spans="1:16" s="418" customFormat="1" x14ac:dyDescent="0.2">
      <c r="A91" s="991"/>
      <c r="B91" s="991"/>
      <c r="C91" s="991"/>
      <c r="D91" s="991"/>
      <c r="E91" s="991"/>
      <c r="F91" s="1027"/>
      <c r="G91" s="1016"/>
      <c r="H91" s="1015"/>
      <c r="I91" s="1015"/>
      <c r="J91" s="1015"/>
      <c r="K91" s="1015"/>
      <c r="L91" s="1016"/>
      <c r="M91" s="1015"/>
      <c r="N91" s="1009"/>
      <c r="P91" s="1009"/>
    </row>
    <row r="92" spans="1:16" s="418" customFormat="1" x14ac:dyDescent="0.2">
      <c r="A92" s="991"/>
      <c r="B92" s="991"/>
      <c r="C92" s="991"/>
      <c r="D92" s="991"/>
      <c r="E92" s="991"/>
      <c r="F92" s="1027"/>
      <c r="G92" s="1016"/>
      <c r="H92" s="1015"/>
      <c r="I92" s="1015"/>
      <c r="J92" s="1015"/>
      <c r="K92" s="1015"/>
      <c r="L92" s="1016"/>
      <c r="M92" s="1015"/>
      <c r="N92" s="1009"/>
      <c r="P92" s="1009"/>
    </row>
    <row r="93" spans="1:16" s="418" customFormat="1" x14ac:dyDescent="0.2">
      <c r="A93" s="991"/>
      <c r="B93" s="991"/>
      <c r="C93" s="991"/>
      <c r="D93" s="991"/>
      <c r="E93" s="991"/>
      <c r="F93" s="1027"/>
      <c r="G93" s="1016"/>
      <c r="H93" s="1015"/>
      <c r="I93" s="1015"/>
      <c r="J93" s="1015"/>
      <c r="K93" s="1015"/>
      <c r="L93" s="1016"/>
      <c r="M93" s="1015"/>
      <c r="N93" s="1009"/>
      <c r="P93" s="1009"/>
    </row>
  </sheetData>
  <mergeCells count="41">
    <mergeCell ref="C64:O64"/>
    <mergeCell ref="C65:O65"/>
    <mergeCell ref="P65:Q65"/>
    <mergeCell ref="C66:O66"/>
    <mergeCell ref="P66:Q66"/>
    <mergeCell ref="C60:O60"/>
    <mergeCell ref="C61:O61"/>
    <mergeCell ref="C62:O62"/>
    <mergeCell ref="P62:Q62"/>
    <mergeCell ref="C63:O63"/>
    <mergeCell ref="P63:Q63"/>
    <mergeCell ref="C59:O59"/>
    <mergeCell ref="P59:Q59"/>
    <mergeCell ref="C52:O52"/>
    <mergeCell ref="C53:O53"/>
    <mergeCell ref="P53:Q53"/>
    <mergeCell ref="C54:O54"/>
    <mergeCell ref="P54:Q54"/>
    <mergeCell ref="C55:O55"/>
    <mergeCell ref="P55:Q55"/>
    <mergeCell ref="C56:O56"/>
    <mergeCell ref="P56:Q56"/>
    <mergeCell ref="C57:O57"/>
    <mergeCell ref="P57:Q57"/>
    <mergeCell ref="C58:O58"/>
    <mergeCell ref="O17:O19"/>
    <mergeCell ref="A6:O6"/>
    <mergeCell ref="A7:O7"/>
    <mergeCell ref="A8:O8"/>
    <mergeCell ref="B9:C9"/>
    <mergeCell ref="A10:A11"/>
    <mergeCell ref="B10:B11"/>
    <mergeCell ref="C10:C11"/>
    <mergeCell ref="D10:D11"/>
    <mergeCell ref="E10:E11"/>
    <mergeCell ref="F10:F11"/>
    <mergeCell ref="G10:G11"/>
    <mergeCell ref="H10:H11"/>
    <mergeCell ref="I10:K10"/>
    <mergeCell ref="L10:N10"/>
    <mergeCell ref="O10:O11"/>
  </mergeCells>
  <printOptions horizontalCentered="1"/>
  <pageMargins left="0.35433070866141736" right="0.31496062992125984" top="0.39370078740157483" bottom="0.39370078740157483" header="0.15748031496062992" footer="0.15748031496062992"/>
  <pageSetup paperSize="9" scale="39" fitToHeight="0" orientation="landscape" r:id="rId1"/>
  <headerFooter>
    <oddFooter>&amp;Cстр. &amp;P&amp;Rвсего стр.&amp;N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B3:V222"/>
  <sheetViews>
    <sheetView zoomScale="110" zoomScaleNormal="110" workbookViewId="0">
      <selection activeCell="I5" sqref="I5:I8"/>
    </sheetView>
  </sheetViews>
  <sheetFormatPr defaultRowHeight="15" x14ac:dyDescent="0.25"/>
  <cols>
    <col min="1" max="1" width="5.7109375" customWidth="1"/>
    <col min="2" max="2" width="17.28515625" customWidth="1"/>
    <col min="3" max="3" width="13.85546875" customWidth="1"/>
    <col min="4" max="4" width="14.42578125" customWidth="1"/>
    <col min="8" max="8" width="9.28515625" bestFit="1" customWidth="1"/>
    <col min="9" max="9" width="10.7109375" bestFit="1" customWidth="1"/>
    <col min="10" max="10" width="10.7109375" customWidth="1"/>
    <col min="11" max="11" width="11.7109375" customWidth="1"/>
    <col min="12" max="12" width="13" customWidth="1"/>
    <col min="13" max="13" width="10.5703125" customWidth="1"/>
    <col min="15" max="15" width="13.7109375" customWidth="1"/>
  </cols>
  <sheetData>
    <row r="3" spans="2:22" s="239" customFormat="1" ht="51" x14ac:dyDescent="0.25">
      <c r="B3" s="229" t="s">
        <v>98</v>
      </c>
      <c r="C3" s="229" t="s">
        <v>99</v>
      </c>
      <c r="D3" s="230" t="s">
        <v>100</v>
      </c>
      <c r="E3" s="229" t="s">
        <v>101</v>
      </c>
      <c r="F3" s="229" t="s">
        <v>102</v>
      </c>
      <c r="G3" s="229" t="s">
        <v>103</v>
      </c>
      <c r="H3" s="229" t="s">
        <v>104</v>
      </c>
      <c r="I3" s="229" t="s">
        <v>105</v>
      </c>
      <c r="J3" s="229" t="s">
        <v>106</v>
      </c>
      <c r="K3" s="231"/>
      <c r="L3" s="232"/>
      <c r="M3" s="232"/>
      <c r="N3" s="233"/>
      <c r="O3" s="234"/>
      <c r="P3" s="235"/>
      <c r="Q3" s="236" t="s">
        <v>107</v>
      </c>
      <c r="R3" s="236" t="s">
        <v>108</v>
      </c>
      <c r="S3" s="236">
        <v>6</v>
      </c>
      <c r="T3" s="236">
        <v>1</v>
      </c>
      <c r="U3" s="237" t="s">
        <v>109</v>
      </c>
      <c r="V3" s="238"/>
    </row>
    <row r="4" spans="2:22" s="239" customFormat="1" x14ac:dyDescent="0.25">
      <c r="B4" s="229" t="s">
        <v>97</v>
      </c>
      <c r="C4" s="229"/>
      <c r="D4" s="230"/>
      <c r="E4" s="229"/>
      <c r="F4" s="229"/>
      <c r="G4" s="229"/>
      <c r="H4" s="229"/>
      <c r="I4" s="229"/>
      <c r="J4" s="229"/>
      <c r="K4" s="231"/>
      <c r="L4" s="232"/>
      <c r="M4" s="232"/>
      <c r="N4" s="233"/>
      <c r="O4" s="234"/>
      <c r="P4" s="235"/>
      <c r="Q4" s="236"/>
      <c r="R4" s="236"/>
      <c r="S4" s="236"/>
      <c r="T4" s="236"/>
      <c r="U4" s="237"/>
      <c r="V4" s="238"/>
    </row>
    <row r="5" spans="2:22" s="239" customFormat="1" x14ac:dyDescent="0.25">
      <c r="B5" s="285" t="s">
        <v>110</v>
      </c>
      <c r="C5" s="240">
        <v>12.11</v>
      </c>
      <c r="D5" s="240">
        <f>(11.6+11.69+11.78+11.76+11.83+12+11.81+11.77+11.61+11.7+11.7+11.61+11.58+11.71+11.73+11.79+11.8+11.86+11.89+11.94+11.97+11.99+12.04+12.06+12.05+12.01+11.99)/27</f>
        <v>11.82</v>
      </c>
      <c r="E5" s="240">
        <f>(0.05+0.08+0.08+0.36+0.55+0.7)</f>
        <v>1.82</v>
      </c>
      <c r="F5" s="241">
        <f>D5-E5</f>
        <v>10</v>
      </c>
      <c r="G5" s="242">
        <v>4291</v>
      </c>
      <c r="H5" s="241">
        <f>C5-F5</f>
        <v>2.11</v>
      </c>
      <c r="I5" s="241">
        <f>G5*H5</f>
        <v>9054.01</v>
      </c>
      <c r="J5" s="243"/>
      <c r="K5" s="243"/>
      <c r="L5" s="244"/>
      <c r="M5" s="245"/>
      <c r="N5" s="245"/>
      <c r="O5" s="246"/>
      <c r="P5" s="242" t="s">
        <v>111</v>
      </c>
      <c r="Q5" s="242">
        <f>2167-R5</f>
        <v>2047</v>
      </c>
      <c r="R5" s="242">
        <v>120</v>
      </c>
      <c r="S5" s="242">
        <v>121</v>
      </c>
      <c r="T5" s="247">
        <v>391</v>
      </c>
      <c r="U5" s="248">
        <f>2054+627</f>
        <v>2681</v>
      </c>
      <c r="V5" s="238"/>
    </row>
    <row r="6" spans="2:22" s="239" customFormat="1" x14ac:dyDescent="0.25">
      <c r="B6" s="285" t="s">
        <v>116</v>
      </c>
      <c r="C6" s="240">
        <v>11.99</v>
      </c>
      <c r="D6" s="241">
        <f>(11.71+11.86+11.74)/3</f>
        <v>11.77</v>
      </c>
      <c r="E6" s="240">
        <f>(0.05+0.07+0.15+0.15+0.6)</f>
        <v>1.02</v>
      </c>
      <c r="F6" s="241">
        <f>D6-E6</f>
        <v>10.75</v>
      </c>
      <c r="G6" s="242">
        <v>157</v>
      </c>
      <c r="H6" s="241">
        <f t="shared" ref="H6:H8" si="0">C6-F6</f>
        <v>1.24</v>
      </c>
      <c r="I6" s="241">
        <f t="shared" ref="I6:I8" si="1">G6*H6</f>
        <v>194.68</v>
      </c>
      <c r="J6" s="243"/>
      <c r="K6" s="243"/>
      <c r="L6" s="249"/>
      <c r="M6" s="245"/>
      <c r="N6" s="245"/>
      <c r="O6" s="246"/>
      <c r="P6" s="242" t="s">
        <v>112</v>
      </c>
      <c r="Q6" s="242">
        <f>143-R6</f>
        <v>23</v>
      </c>
      <c r="R6" s="242">
        <v>120</v>
      </c>
      <c r="S6" s="242">
        <v>19</v>
      </c>
      <c r="T6" s="247">
        <v>16</v>
      </c>
      <c r="U6" s="237">
        <f>23+163</f>
        <v>186</v>
      </c>
      <c r="V6" s="238"/>
    </row>
    <row r="7" spans="2:22" s="239" customFormat="1" x14ac:dyDescent="0.25">
      <c r="B7" s="285" t="s">
        <v>117</v>
      </c>
      <c r="C7" s="240">
        <v>12.03</v>
      </c>
      <c r="D7" s="240">
        <f>(11.87+11.91+11.86+11.91+11.92+12.12+11.75+11.78+11.65+11.68+11.75+11.78+11.9+11.82)/14</f>
        <v>11.84</v>
      </c>
      <c r="E7" s="240">
        <f>(0.04+0.04+0.15+0.4)</f>
        <v>0.63</v>
      </c>
      <c r="F7" s="241">
        <f t="shared" ref="F7:F8" si="2">D7-E7</f>
        <v>11.21</v>
      </c>
      <c r="G7" s="242">
        <v>2096</v>
      </c>
      <c r="H7" s="241">
        <f t="shared" si="0"/>
        <v>0.82</v>
      </c>
      <c r="I7" s="241">
        <f t="shared" si="1"/>
        <v>1718.72</v>
      </c>
      <c r="J7" s="243"/>
      <c r="K7" s="243"/>
      <c r="L7" s="249"/>
      <c r="M7" s="245"/>
      <c r="N7" s="245"/>
      <c r="O7" s="246"/>
      <c r="P7" s="242" t="s">
        <v>113</v>
      </c>
      <c r="Q7" s="242">
        <v>1516</v>
      </c>
      <c r="R7" s="242"/>
      <c r="S7" s="242">
        <v>167</v>
      </c>
      <c r="T7" s="247">
        <v>259</v>
      </c>
      <c r="U7" s="237">
        <f>1525+403</f>
        <v>1928</v>
      </c>
      <c r="V7" s="238">
        <v>1942</v>
      </c>
    </row>
    <row r="8" spans="2:22" s="249" customFormat="1" x14ac:dyDescent="0.25">
      <c r="B8" s="285" t="s">
        <v>114</v>
      </c>
      <c r="C8" s="240">
        <v>12.14</v>
      </c>
      <c r="D8" s="240">
        <f>(11.87+11.91+11.86+11.91+11.92+12.12+11.75+11.78+11.65+11.68+11.75+11.78+11.9+11.82)/14</f>
        <v>11.84</v>
      </c>
      <c r="E8" s="240">
        <v>0.2</v>
      </c>
      <c r="F8" s="241">
        <f t="shared" si="2"/>
        <v>11.64</v>
      </c>
      <c r="G8" s="242">
        <v>2719</v>
      </c>
      <c r="H8" s="241">
        <f t="shared" si="0"/>
        <v>0.5</v>
      </c>
      <c r="I8" s="241">
        <f t="shared" si="1"/>
        <v>1359.5</v>
      </c>
      <c r="J8" s="243"/>
      <c r="K8" s="243"/>
      <c r="L8" s="251"/>
      <c r="M8" s="250"/>
      <c r="N8" s="252"/>
      <c r="O8" s="250"/>
      <c r="P8" s="252"/>
      <c r="Q8" s="250"/>
      <c r="R8" s="250"/>
      <c r="S8" s="250"/>
      <c r="T8" s="250"/>
      <c r="U8" s="250"/>
    </row>
    <row r="9" spans="2:22" s="249" customFormat="1" x14ac:dyDescent="0.25">
      <c r="B9" s="229" t="s">
        <v>118</v>
      </c>
      <c r="C9" s="229"/>
      <c r="D9" s="230"/>
      <c r="E9" s="229"/>
      <c r="F9" s="229"/>
      <c r="G9" s="229"/>
      <c r="H9" s="229"/>
      <c r="I9" s="229"/>
      <c r="J9" s="229"/>
      <c r="K9" s="231"/>
      <c r="L9" s="251"/>
      <c r="M9" s="250"/>
      <c r="N9" s="252"/>
      <c r="O9" s="250"/>
      <c r="P9" s="252"/>
      <c r="Q9" s="250"/>
      <c r="R9" s="250"/>
      <c r="S9" s="250"/>
      <c r="T9" s="250"/>
      <c r="U9" s="250"/>
    </row>
    <row r="10" spans="2:22" s="249" customFormat="1" x14ac:dyDescent="0.25">
      <c r="B10" s="285" t="s">
        <v>110</v>
      </c>
      <c r="C10" s="240">
        <v>11.37</v>
      </c>
      <c r="D10" s="240">
        <f>(11.6+11.78+11.71+11.89+11.82+12.01+11.81+11.99+11.62+11.8+11.61+11.79+11.7+11.7+11.63+11.79)/16</f>
        <v>11.77</v>
      </c>
      <c r="E10" s="240">
        <f>(0.05+0.08+0.08+0.36+0.55+0.7)</f>
        <v>1.82</v>
      </c>
      <c r="F10" s="241">
        <f>D10-E10</f>
        <v>9.9499999999999993</v>
      </c>
      <c r="G10" s="242">
        <v>4483</v>
      </c>
      <c r="H10" s="241">
        <f>C10-F10</f>
        <v>1.42</v>
      </c>
      <c r="I10" s="241">
        <f>G10*H10</f>
        <v>6365.86</v>
      </c>
      <c r="J10" s="243"/>
      <c r="K10" s="243"/>
      <c r="L10" s="251"/>
      <c r="M10" s="250"/>
      <c r="N10" s="252"/>
      <c r="O10" s="250"/>
      <c r="P10" s="252"/>
      <c r="Q10" s="250"/>
      <c r="R10" s="250"/>
      <c r="S10" s="250"/>
      <c r="T10" s="250"/>
      <c r="U10" s="250"/>
    </row>
    <row r="11" spans="2:22" s="249" customFormat="1" x14ac:dyDescent="0.25">
      <c r="B11" s="285" t="s">
        <v>116</v>
      </c>
      <c r="C11" s="240">
        <v>11.37</v>
      </c>
      <c r="D11" s="241">
        <f>(11.69+11.62+11.6+11.85+12.09+11.95+12.08+12.08)/8</f>
        <v>11.87</v>
      </c>
      <c r="E11" s="240">
        <f>(0.05+0.07+0.15+0.15+0.6)</f>
        <v>1.02</v>
      </c>
      <c r="F11" s="241">
        <f>D11-E11</f>
        <v>10.85</v>
      </c>
      <c r="G11" s="242">
        <v>291</v>
      </c>
      <c r="H11" s="241">
        <f t="shared" ref="H11:H13" si="3">C11-F11</f>
        <v>0.52</v>
      </c>
      <c r="I11" s="241">
        <f t="shared" ref="I11:I13" si="4">G11*H11</f>
        <v>151.32</v>
      </c>
      <c r="J11" s="243"/>
      <c r="K11" s="243"/>
      <c r="L11" s="251"/>
      <c r="M11" s="250"/>
      <c r="N11" s="252"/>
      <c r="O11" s="250"/>
      <c r="P11" s="252"/>
      <c r="Q11" s="250"/>
      <c r="R11" s="250"/>
      <c r="S11" s="250"/>
      <c r="T11" s="250"/>
      <c r="U11" s="250"/>
    </row>
    <row r="12" spans="2:22" s="249" customFormat="1" x14ac:dyDescent="0.25">
      <c r="B12" s="285" t="s">
        <v>117</v>
      </c>
      <c r="C12" s="240">
        <v>11.58</v>
      </c>
      <c r="D12" s="240">
        <f>(11.89+11.85+11.84+11.88+11.77+12.24+12.1+12.23+12.25+12.04+11.99+11.94+11.89+11.84+11.93+12.1+12.12+12.19+11.93+11.75+11.78+12+12.29)/23</f>
        <v>11.99</v>
      </c>
      <c r="E12" s="240">
        <f>(0.04+0.04+0.15+0.4)</f>
        <v>0.63</v>
      </c>
      <c r="F12" s="241">
        <f t="shared" ref="F12:F13" si="5">D12-E12</f>
        <v>11.36</v>
      </c>
      <c r="G12" s="242">
        <v>2450</v>
      </c>
      <c r="H12" s="241">
        <f t="shared" si="3"/>
        <v>0.22</v>
      </c>
      <c r="I12" s="241">
        <f t="shared" si="4"/>
        <v>539</v>
      </c>
      <c r="J12" s="243"/>
      <c r="K12" s="243"/>
      <c r="L12" s="251"/>
      <c r="M12" s="250"/>
      <c r="N12" s="252"/>
      <c r="O12" s="250"/>
      <c r="P12" s="252"/>
      <c r="Q12" s="250"/>
      <c r="R12" s="250"/>
      <c r="S12" s="250"/>
      <c r="T12" s="250"/>
      <c r="U12" s="250"/>
    </row>
    <row r="13" spans="2:22" s="249" customFormat="1" x14ac:dyDescent="0.25">
      <c r="B13" s="285" t="s">
        <v>114</v>
      </c>
      <c r="C13" s="240">
        <f>(11.35+11.71)/2</f>
        <v>11.53</v>
      </c>
      <c r="D13" s="240">
        <f>(11.94+12.04+12.14+12.29+12.19+11.99+12.09+12.04+11.94+11.85+11.78+11.84+11.8+11.89+11.89+11.93+12.25)/17</f>
        <v>11.99</v>
      </c>
      <c r="E13" s="240">
        <v>0.2</v>
      </c>
      <c r="F13" s="241">
        <f t="shared" si="5"/>
        <v>11.79</v>
      </c>
      <c r="G13" s="242">
        <v>10048</v>
      </c>
      <c r="H13" s="241">
        <f t="shared" si="3"/>
        <v>-0.26</v>
      </c>
      <c r="I13" s="241">
        <f t="shared" si="4"/>
        <v>-2612.48</v>
      </c>
      <c r="J13" s="243"/>
      <c r="K13" s="243"/>
      <c r="L13" s="251"/>
      <c r="M13" s="250"/>
      <c r="N13" s="252"/>
      <c r="O13" s="250"/>
      <c r="P13" s="252"/>
      <c r="Q13" s="250"/>
      <c r="R13" s="250"/>
      <c r="S13" s="250"/>
      <c r="T13" s="250"/>
      <c r="U13" s="250"/>
    </row>
    <row r="14" spans="2:22" s="249" customFormat="1" x14ac:dyDescent="0.25">
      <c r="B14" s="285"/>
      <c r="C14" s="240"/>
      <c r="D14" s="240"/>
      <c r="E14" s="240"/>
      <c r="F14" s="241"/>
      <c r="G14" s="242"/>
      <c r="H14" s="241"/>
      <c r="I14" s="241"/>
      <c r="J14" s="243"/>
      <c r="K14" s="243"/>
      <c r="L14" s="251"/>
      <c r="M14" s="250"/>
      <c r="N14" s="252"/>
      <c r="O14" s="250"/>
      <c r="P14" s="252"/>
      <c r="Q14" s="250"/>
      <c r="R14" s="250"/>
      <c r="S14" s="250"/>
      <c r="T14" s="250"/>
      <c r="U14" s="250"/>
    </row>
    <row r="15" spans="2:22" s="249" customFormat="1" x14ac:dyDescent="0.25">
      <c r="B15" s="285"/>
      <c r="C15" s="240"/>
      <c r="D15" s="240"/>
      <c r="E15" s="240"/>
      <c r="F15" s="241"/>
      <c r="G15" s="242"/>
      <c r="H15" s="241"/>
      <c r="I15" s="241"/>
      <c r="J15" s="243"/>
      <c r="K15" s="243"/>
      <c r="L15" s="251"/>
      <c r="M15" s="250"/>
      <c r="N15" s="252"/>
      <c r="O15" s="250"/>
      <c r="P15" s="252"/>
      <c r="Q15" s="250"/>
      <c r="R15" s="250"/>
      <c r="S15" s="250"/>
      <c r="T15" s="250"/>
      <c r="U15" s="250"/>
    </row>
    <row r="16" spans="2:22" s="249" customFormat="1" x14ac:dyDescent="0.25">
      <c r="B16" s="285"/>
      <c r="C16" s="240"/>
      <c r="D16" s="240"/>
      <c r="E16" s="240"/>
      <c r="F16" s="241"/>
      <c r="G16" s="242"/>
      <c r="H16" s="241"/>
      <c r="I16" s="241"/>
      <c r="J16" s="243"/>
      <c r="K16" s="243"/>
      <c r="L16" s="251"/>
      <c r="M16" s="250"/>
      <c r="N16" s="252"/>
      <c r="O16" s="250"/>
      <c r="P16" s="252"/>
      <c r="Q16" s="250"/>
      <c r="R16" s="250"/>
      <c r="S16" s="250"/>
      <c r="T16" s="250"/>
      <c r="U16" s="250"/>
    </row>
    <row r="17" spans="2:22" s="239" customFormat="1" x14ac:dyDescent="0.25">
      <c r="B17" s="260"/>
      <c r="C17" s="261"/>
      <c r="D17" s="261"/>
      <c r="E17" s="261"/>
      <c r="F17" s="261"/>
      <c r="G17" s="262"/>
      <c r="H17" s="263"/>
      <c r="I17" s="264">
        <f>SUM(I5:I16)</f>
        <v>16770.61</v>
      </c>
      <c r="J17" s="265"/>
      <c r="K17" s="266"/>
      <c r="L17" s="249" t="e">
        <f>(#REF!+#REF!+#REF!+#REF!+#REF!+#REF!+#REF!+#REF!+#REF!)/9</f>
        <v>#REF!</v>
      </c>
      <c r="M17" s="249" t="e">
        <f>(#REF!+#REF!+#REF!+#REF!)/4</f>
        <v>#REF!</v>
      </c>
      <c r="N17" s="249" t="e">
        <f>(#REF!+#REF!+#REF!+#REF!)/4</f>
        <v>#REF!</v>
      </c>
      <c r="P17" s="257"/>
      <c r="Q17" s="258"/>
      <c r="R17" s="258"/>
      <c r="S17" s="256"/>
      <c r="T17" s="255"/>
    </row>
    <row r="18" spans="2:22" s="239" customFormat="1" x14ac:dyDescent="0.25">
      <c r="B18" s="268"/>
      <c r="C18" s="268"/>
      <c r="D18" s="268"/>
      <c r="E18" s="268"/>
      <c r="F18" s="269"/>
      <c r="G18" s="270"/>
      <c r="H18" s="249"/>
      <c r="I18" s="244">
        <v>0</v>
      </c>
      <c r="J18" s="271"/>
      <c r="K18" s="259"/>
      <c r="L18" s="259"/>
      <c r="N18" s="254"/>
      <c r="P18" s="257"/>
      <c r="Q18" s="258"/>
      <c r="R18" s="258"/>
      <c r="S18" s="256"/>
      <c r="T18" s="255"/>
    </row>
    <row r="19" spans="2:22" x14ac:dyDescent="0.25">
      <c r="B19" s="259"/>
      <c r="C19" s="272"/>
      <c r="D19" s="272"/>
      <c r="E19" s="259"/>
      <c r="F19" s="273"/>
      <c r="G19" s="259"/>
      <c r="H19" s="249"/>
      <c r="I19" s="244">
        <f>I17-I18</f>
        <v>16770.61</v>
      </c>
      <c r="J19" s="274"/>
      <c r="K19" s="259"/>
      <c r="L19" s="259"/>
      <c r="M19" s="239"/>
      <c r="N19" s="267"/>
      <c r="P19" s="267"/>
      <c r="U19" s="239"/>
      <c r="V19" s="239"/>
    </row>
    <row r="20" spans="2:22" x14ac:dyDescent="0.25">
      <c r="C20" s="276"/>
      <c r="D20" s="276"/>
      <c r="F20" s="276"/>
      <c r="H20" s="249" t="s">
        <v>115</v>
      </c>
      <c r="I20" s="249">
        <v>420</v>
      </c>
      <c r="J20" s="253"/>
      <c r="K20" s="239"/>
      <c r="L20" s="259"/>
      <c r="M20" s="239"/>
      <c r="N20" s="267"/>
      <c r="P20" s="267"/>
      <c r="U20" s="249"/>
      <c r="V20" s="239"/>
    </row>
    <row r="21" spans="2:22" x14ac:dyDescent="0.25">
      <c r="C21" s="276"/>
      <c r="D21" s="276"/>
      <c r="F21" s="276"/>
      <c r="H21" s="239"/>
      <c r="I21" s="244">
        <f>I17-I20</f>
        <v>16350.61</v>
      </c>
      <c r="J21" s="253"/>
      <c r="K21" s="239"/>
      <c r="L21" s="275"/>
      <c r="M21" s="239"/>
      <c r="N21" s="267"/>
      <c r="P21" s="267"/>
      <c r="U21" s="239"/>
      <c r="V21" s="239"/>
    </row>
    <row r="22" spans="2:22" x14ac:dyDescent="0.25">
      <c r="B22" s="277"/>
      <c r="C22" s="277"/>
      <c r="D22" s="278"/>
      <c r="E22" s="278"/>
      <c r="F22" s="278"/>
      <c r="G22" s="278"/>
      <c r="H22" s="278"/>
      <c r="I22" s="278"/>
      <c r="J22" s="277"/>
      <c r="K22" s="277"/>
      <c r="L22" s="239"/>
      <c r="M22" s="239"/>
      <c r="N22" s="267"/>
      <c r="P22" s="267"/>
      <c r="U22" s="249"/>
      <c r="V22" s="239"/>
    </row>
    <row r="23" spans="2:22" ht="15.75" x14ac:dyDescent="0.25">
      <c r="B23" s="280"/>
      <c r="C23" s="280"/>
      <c r="D23" s="280"/>
      <c r="E23" s="280"/>
      <c r="F23" s="280"/>
      <c r="G23" s="280"/>
      <c r="H23" s="280"/>
      <c r="I23" s="280"/>
      <c r="J23" s="281"/>
      <c r="K23" s="282"/>
      <c r="L23" s="239"/>
      <c r="M23" s="239"/>
      <c r="N23" s="267"/>
      <c r="P23" s="267"/>
      <c r="U23" s="239"/>
      <c r="V23" s="239"/>
    </row>
    <row r="24" spans="2:22" ht="15.75" x14ac:dyDescent="0.25">
      <c r="B24" s="280"/>
      <c r="C24" s="280"/>
      <c r="D24" s="280"/>
      <c r="E24" s="280"/>
      <c r="F24" s="280"/>
      <c r="G24" s="280"/>
      <c r="H24" s="280"/>
      <c r="I24" s="280"/>
      <c r="J24" s="281"/>
      <c r="K24" s="282"/>
      <c r="L24" s="277"/>
      <c r="M24" s="277"/>
      <c r="N24" s="277"/>
      <c r="O24" s="279"/>
      <c r="P24" s="279"/>
    </row>
    <row r="25" spans="2:22" ht="24.75" customHeight="1" x14ac:dyDescent="0.25">
      <c r="B25" s="280"/>
      <c r="C25" s="280"/>
      <c r="D25" s="280"/>
      <c r="E25" s="280"/>
      <c r="F25" s="280"/>
      <c r="G25" s="280"/>
      <c r="H25" s="280"/>
      <c r="I25" s="280"/>
      <c r="J25" s="281"/>
      <c r="K25" s="282"/>
      <c r="L25" s="281"/>
      <c r="M25" s="277"/>
      <c r="N25" s="277"/>
      <c r="O25" s="277"/>
      <c r="P25" s="279"/>
    </row>
    <row r="26" spans="2:22" ht="24.75" customHeight="1" x14ac:dyDescent="0.25">
      <c r="B26" s="280"/>
      <c r="C26" s="280"/>
      <c r="D26" s="280"/>
      <c r="E26" s="280"/>
      <c r="F26" s="280"/>
      <c r="G26" s="280"/>
      <c r="H26" s="280"/>
      <c r="I26" s="280"/>
      <c r="J26" s="281"/>
      <c r="K26" s="282"/>
      <c r="L26" s="281"/>
      <c r="M26" s="277"/>
      <c r="N26" s="277"/>
      <c r="O26" s="277"/>
      <c r="P26" s="279"/>
    </row>
    <row r="27" spans="2:22" ht="15.75" x14ac:dyDescent="0.25">
      <c r="B27" s="280"/>
      <c r="C27" s="280"/>
      <c r="D27" s="280"/>
      <c r="E27" s="280"/>
      <c r="F27" s="280"/>
      <c r="G27" s="280"/>
      <c r="H27" s="280"/>
      <c r="I27" s="280"/>
      <c r="J27" s="281"/>
      <c r="K27" s="282"/>
      <c r="L27" s="281"/>
      <c r="M27" s="277"/>
      <c r="N27" s="277"/>
      <c r="O27" s="279"/>
      <c r="P27" s="279"/>
    </row>
    <row r="28" spans="2:22" ht="15.75" x14ac:dyDescent="0.25">
      <c r="B28" s="280"/>
      <c r="C28" s="280"/>
      <c r="D28" s="280"/>
      <c r="E28" s="280"/>
      <c r="F28" s="280"/>
      <c r="G28" s="280"/>
      <c r="H28" s="280"/>
      <c r="I28" s="280"/>
      <c r="J28" s="284"/>
      <c r="K28" s="282"/>
      <c r="L28" s="281"/>
      <c r="M28" s="283"/>
      <c r="N28" s="277"/>
      <c r="O28" s="279"/>
      <c r="P28" s="279"/>
    </row>
    <row r="29" spans="2:22" ht="15.75" x14ac:dyDescent="0.25">
      <c r="B29" s="280"/>
      <c r="C29" s="280"/>
      <c r="D29" s="280"/>
      <c r="E29" s="280"/>
      <c r="F29" s="280"/>
      <c r="G29" s="280"/>
      <c r="H29" s="280"/>
      <c r="I29" s="280"/>
      <c r="J29" s="282"/>
      <c r="K29" s="282"/>
      <c r="L29" s="281"/>
      <c r="M29" s="277"/>
      <c r="N29" s="277"/>
      <c r="O29" s="279"/>
      <c r="P29" s="279"/>
    </row>
    <row r="30" spans="2:22" ht="15.75" x14ac:dyDescent="0.25">
      <c r="B30" s="280"/>
      <c r="C30" s="280"/>
      <c r="D30" s="280"/>
      <c r="E30" s="280"/>
      <c r="F30" s="280"/>
      <c r="G30" s="280"/>
      <c r="H30" s="280"/>
      <c r="I30" s="280"/>
      <c r="J30" s="282"/>
      <c r="K30" s="282"/>
      <c r="L30" s="281"/>
      <c r="M30" s="277"/>
      <c r="N30" s="277"/>
      <c r="O30" s="279"/>
      <c r="P30" s="279"/>
    </row>
    <row r="31" spans="2:22" ht="15.75" x14ac:dyDescent="0.25">
      <c r="B31" s="280"/>
      <c r="C31" s="280"/>
      <c r="D31" s="280"/>
      <c r="E31" s="280"/>
      <c r="F31" s="280"/>
      <c r="G31" s="280"/>
      <c r="H31" s="280"/>
      <c r="I31" s="280"/>
      <c r="J31" s="282"/>
      <c r="K31" s="282"/>
      <c r="L31" s="282"/>
      <c r="M31" s="277"/>
      <c r="N31" s="277"/>
      <c r="O31" s="279"/>
      <c r="P31" s="279"/>
    </row>
    <row r="32" spans="2:22" x14ac:dyDescent="0.25">
      <c r="B32" s="277"/>
      <c r="C32" s="277"/>
      <c r="D32" s="277"/>
      <c r="E32" s="279"/>
      <c r="F32" s="277"/>
      <c r="G32" s="277"/>
      <c r="H32" s="277"/>
      <c r="I32" s="279"/>
      <c r="J32" s="277"/>
      <c r="K32" s="277"/>
      <c r="L32" s="277"/>
      <c r="M32" s="277"/>
      <c r="N32" s="277"/>
      <c r="O32" s="279"/>
      <c r="P32" s="279"/>
    </row>
    <row r="33" spans="2:16" x14ac:dyDescent="0.25">
      <c r="B33" s="277"/>
      <c r="C33" s="277"/>
      <c r="D33" s="277"/>
      <c r="E33" s="279"/>
      <c r="F33" s="277"/>
      <c r="G33" s="277"/>
      <c r="H33" s="279"/>
      <c r="I33" s="279"/>
      <c r="J33" s="277"/>
      <c r="K33" s="277"/>
      <c r="L33" s="277"/>
      <c r="M33" s="277"/>
      <c r="N33" s="277"/>
      <c r="O33" s="279"/>
      <c r="P33" s="279"/>
    </row>
    <row r="34" spans="2:16" x14ac:dyDescent="0.25">
      <c r="B34" s="277"/>
      <c r="C34" s="277"/>
      <c r="D34" s="277"/>
      <c r="E34" s="279"/>
      <c r="F34" s="277"/>
      <c r="G34" s="277"/>
      <c r="H34" s="277"/>
      <c r="I34" s="279"/>
      <c r="J34" s="277"/>
      <c r="K34" s="277"/>
      <c r="L34" s="277"/>
      <c r="M34" s="277"/>
      <c r="N34" s="277"/>
      <c r="O34" s="279"/>
      <c r="P34" s="279"/>
    </row>
    <row r="35" spans="2:16" x14ac:dyDescent="0.25">
      <c r="B35" s="277"/>
      <c r="C35" s="277"/>
      <c r="D35" s="277"/>
      <c r="E35" s="279"/>
      <c r="F35" s="277"/>
      <c r="G35" s="277"/>
      <c r="H35" s="277"/>
      <c r="I35" s="279"/>
      <c r="J35" s="277"/>
      <c r="K35" s="277"/>
      <c r="L35" s="277"/>
      <c r="M35" s="277"/>
      <c r="N35" s="277"/>
      <c r="O35" s="279"/>
      <c r="P35" s="279"/>
    </row>
    <row r="36" spans="2:16" x14ac:dyDescent="0.25">
      <c r="B36" s="277"/>
      <c r="C36" s="277"/>
      <c r="D36" s="277"/>
      <c r="E36" s="279"/>
      <c r="F36" s="277"/>
      <c r="G36" s="277"/>
      <c r="H36" s="277"/>
      <c r="I36" s="279"/>
      <c r="J36" s="277"/>
      <c r="K36" s="277"/>
      <c r="L36" s="277"/>
      <c r="M36" s="277"/>
      <c r="N36" s="277"/>
      <c r="O36" s="279"/>
      <c r="P36" s="279"/>
    </row>
    <row r="37" spans="2:16" x14ac:dyDescent="0.25">
      <c r="B37" s="277"/>
      <c r="C37" s="277"/>
      <c r="D37" s="277"/>
      <c r="E37" s="279"/>
      <c r="F37" s="277"/>
      <c r="G37" s="277"/>
      <c r="H37" s="279"/>
      <c r="I37" s="279"/>
      <c r="J37" s="277"/>
      <c r="K37" s="277"/>
      <c r="L37" s="277"/>
      <c r="M37" s="277"/>
      <c r="N37" s="277"/>
      <c r="O37" s="279"/>
      <c r="P37" s="279"/>
    </row>
    <row r="38" spans="2:16" x14ac:dyDescent="0.25">
      <c r="B38" s="277"/>
      <c r="C38" s="277"/>
      <c r="D38" s="277"/>
      <c r="E38" s="279"/>
      <c r="F38" s="279"/>
      <c r="G38" s="277"/>
      <c r="H38" s="279"/>
      <c r="I38" s="279"/>
      <c r="J38" s="277"/>
      <c r="K38" s="277"/>
      <c r="L38" s="277"/>
      <c r="M38" s="277"/>
      <c r="N38" s="277"/>
      <c r="O38" s="277"/>
      <c r="P38" s="279"/>
    </row>
    <row r="39" spans="2:16" x14ac:dyDescent="0.25">
      <c r="B39" s="277"/>
      <c r="C39" s="277"/>
      <c r="D39" s="277"/>
      <c r="E39" s="279"/>
      <c r="F39" s="279"/>
      <c r="G39" s="277"/>
      <c r="H39" s="279"/>
      <c r="I39" s="279"/>
      <c r="J39" s="277"/>
      <c r="K39" s="277"/>
      <c r="L39" s="277"/>
      <c r="M39" s="277"/>
      <c r="N39" s="277"/>
      <c r="O39" s="277"/>
      <c r="P39" s="279"/>
    </row>
    <row r="40" spans="2:16" x14ac:dyDescent="0.25">
      <c r="B40" s="279"/>
      <c r="C40" s="279"/>
      <c r="D40" s="277"/>
      <c r="E40" s="279"/>
      <c r="F40" s="279"/>
      <c r="G40" s="277"/>
      <c r="H40" s="279"/>
      <c r="I40" s="279"/>
      <c r="J40" s="277"/>
      <c r="K40" s="277"/>
      <c r="L40" s="277"/>
      <c r="M40" s="279"/>
      <c r="N40" s="277"/>
      <c r="O40" s="277"/>
      <c r="P40" s="279"/>
    </row>
    <row r="41" spans="2:16" x14ac:dyDescent="0.25">
      <c r="B41" s="279"/>
      <c r="C41" s="279"/>
      <c r="D41" s="279"/>
      <c r="E41" s="279"/>
      <c r="F41" s="279"/>
      <c r="G41" s="277"/>
      <c r="H41" s="279"/>
      <c r="I41" s="279"/>
      <c r="J41" s="277"/>
      <c r="K41" s="277"/>
      <c r="L41" s="277"/>
      <c r="M41" s="279"/>
      <c r="N41" s="277"/>
      <c r="O41" s="279"/>
      <c r="P41" s="279"/>
    </row>
    <row r="42" spans="2:16" x14ac:dyDescent="0.25">
      <c r="B42" s="279"/>
      <c r="C42" s="279"/>
      <c r="D42" s="279"/>
      <c r="E42" s="279"/>
      <c r="F42" s="279"/>
      <c r="G42" s="277"/>
      <c r="H42" s="279"/>
      <c r="I42" s="279"/>
      <c r="J42" s="277"/>
      <c r="K42" s="277"/>
      <c r="L42" s="277"/>
      <c r="M42" s="279"/>
      <c r="N42" s="277"/>
      <c r="O42" s="279"/>
      <c r="P42" s="279"/>
    </row>
    <row r="43" spans="2:16" x14ac:dyDescent="0.25">
      <c r="B43" s="279"/>
      <c r="C43" s="279"/>
      <c r="D43" s="279"/>
      <c r="E43" s="279"/>
      <c r="F43" s="279"/>
      <c r="G43" s="277"/>
      <c r="H43" s="279"/>
      <c r="I43" s="279"/>
      <c r="J43" s="277"/>
      <c r="K43" s="277"/>
      <c r="L43" s="277"/>
      <c r="M43" s="279"/>
      <c r="N43" s="277"/>
      <c r="O43" s="279"/>
      <c r="P43" s="279"/>
    </row>
    <row r="44" spans="2:16" x14ac:dyDescent="0.25">
      <c r="B44" s="279"/>
      <c r="C44" s="279"/>
      <c r="D44" s="279"/>
      <c r="E44" s="279"/>
      <c r="F44" s="279"/>
      <c r="G44" s="279"/>
      <c r="H44" s="279"/>
      <c r="I44" s="279"/>
      <c r="J44" s="277"/>
      <c r="K44" s="277"/>
      <c r="L44" s="277"/>
      <c r="M44" s="279"/>
      <c r="N44" s="277"/>
      <c r="O44" s="279"/>
      <c r="P44" s="279"/>
    </row>
    <row r="45" spans="2:16" x14ac:dyDescent="0.25">
      <c r="B45" s="279"/>
      <c r="C45" s="279"/>
      <c r="D45" s="279"/>
      <c r="E45" s="279"/>
      <c r="F45" s="279"/>
      <c r="G45" s="279"/>
      <c r="H45" s="279"/>
      <c r="I45" s="279"/>
      <c r="J45" s="277"/>
      <c r="K45" s="277"/>
      <c r="L45" s="277"/>
      <c r="M45" s="279"/>
      <c r="N45" s="277"/>
      <c r="O45" s="279"/>
      <c r="P45" s="279"/>
    </row>
    <row r="46" spans="2:16" x14ac:dyDescent="0.25">
      <c r="B46" s="277"/>
      <c r="C46" s="277"/>
      <c r="D46" s="277"/>
      <c r="E46" s="279"/>
      <c r="F46" s="279"/>
      <c r="G46" s="279"/>
      <c r="H46" s="279"/>
      <c r="I46" s="279"/>
      <c r="J46" s="279"/>
      <c r="K46" s="279"/>
      <c r="L46" s="277"/>
      <c r="M46" s="279"/>
      <c r="N46" s="277"/>
      <c r="O46" s="279"/>
      <c r="P46" s="279"/>
    </row>
    <row r="47" spans="2:16" x14ac:dyDescent="0.25">
      <c r="B47" s="277"/>
      <c r="C47" s="277"/>
      <c r="D47" s="277"/>
      <c r="E47" s="279"/>
      <c r="F47" s="279"/>
      <c r="G47" s="279"/>
      <c r="H47" s="279"/>
      <c r="I47" s="279"/>
      <c r="J47" s="279"/>
      <c r="K47" s="279"/>
      <c r="L47" s="279"/>
      <c r="M47" s="279"/>
      <c r="N47" s="277"/>
      <c r="O47" s="279"/>
      <c r="P47" s="279"/>
    </row>
    <row r="48" spans="2:16" x14ac:dyDescent="0.25">
      <c r="B48" s="277"/>
      <c r="C48" s="277"/>
      <c r="D48" s="277"/>
      <c r="E48" s="279"/>
      <c r="F48" s="279"/>
      <c r="G48" s="279"/>
      <c r="H48" s="279"/>
      <c r="I48" s="279"/>
      <c r="J48" s="279"/>
      <c r="K48" s="279"/>
      <c r="L48" s="279"/>
      <c r="M48" s="279"/>
      <c r="N48" s="279"/>
      <c r="O48" s="279"/>
      <c r="P48" s="279"/>
    </row>
    <row r="49" spans="2:16" x14ac:dyDescent="0.25">
      <c r="B49" s="277"/>
      <c r="C49" s="277"/>
      <c r="D49" s="277"/>
      <c r="E49" s="279"/>
      <c r="F49" s="279"/>
      <c r="G49" s="279"/>
      <c r="H49" s="279"/>
      <c r="I49" s="279"/>
      <c r="J49" s="279"/>
      <c r="K49" s="279"/>
      <c r="L49" s="279"/>
      <c r="M49" s="279"/>
      <c r="N49" s="279"/>
      <c r="O49" s="279"/>
      <c r="P49" s="279"/>
    </row>
    <row r="50" spans="2:16" x14ac:dyDescent="0.25">
      <c r="B50" s="277"/>
      <c r="C50" s="277"/>
      <c r="D50" s="277"/>
      <c r="E50" s="279"/>
      <c r="F50" s="279"/>
      <c r="G50" s="279"/>
      <c r="H50" s="279"/>
      <c r="I50" s="279"/>
      <c r="J50" s="279"/>
      <c r="K50" s="279"/>
      <c r="L50" s="279"/>
      <c r="M50" s="279"/>
      <c r="N50" s="279"/>
      <c r="O50" s="279"/>
      <c r="P50" s="279"/>
    </row>
    <row r="51" spans="2:16" x14ac:dyDescent="0.25">
      <c r="B51" s="277"/>
      <c r="C51" s="277"/>
      <c r="D51" s="277"/>
      <c r="E51" s="279"/>
      <c r="F51" s="279"/>
      <c r="G51" s="279"/>
      <c r="H51" s="279"/>
      <c r="I51" s="279"/>
      <c r="J51" s="279"/>
      <c r="K51" s="279"/>
      <c r="L51" s="279"/>
      <c r="M51" s="279"/>
      <c r="N51" s="279"/>
      <c r="O51" s="279"/>
      <c r="P51" s="279"/>
    </row>
    <row r="52" spans="2:16" x14ac:dyDescent="0.25">
      <c r="B52" s="277"/>
      <c r="C52" s="277"/>
      <c r="D52" s="277"/>
      <c r="E52" s="279"/>
      <c r="F52" s="279"/>
      <c r="G52" s="279"/>
      <c r="H52" s="279"/>
      <c r="I52" s="279"/>
      <c r="J52" s="279"/>
      <c r="K52" s="279"/>
      <c r="L52" s="279"/>
      <c r="M52" s="279"/>
      <c r="N52" s="279"/>
      <c r="O52" s="279"/>
      <c r="P52" s="279"/>
    </row>
    <row r="53" spans="2:16" x14ac:dyDescent="0.25">
      <c r="B53" s="277"/>
      <c r="C53" s="277"/>
      <c r="D53" s="277"/>
      <c r="E53" s="279"/>
      <c r="F53" s="279"/>
      <c r="G53" s="279"/>
      <c r="H53" s="279"/>
      <c r="I53" s="279"/>
      <c r="J53" s="279"/>
      <c r="K53" s="279"/>
      <c r="L53" s="279"/>
      <c r="M53" s="279"/>
      <c r="N53" s="279"/>
      <c r="O53" s="279"/>
      <c r="P53" s="279"/>
    </row>
    <row r="54" spans="2:16" x14ac:dyDescent="0.25">
      <c r="B54" s="277"/>
      <c r="C54" s="277"/>
      <c r="D54" s="277"/>
      <c r="E54" s="279"/>
      <c r="F54" s="279"/>
      <c r="G54" s="279"/>
      <c r="H54" s="279"/>
      <c r="I54" s="279"/>
      <c r="J54" s="279"/>
      <c r="K54" s="279"/>
      <c r="L54" s="279"/>
      <c r="M54" s="279"/>
      <c r="N54" s="279"/>
      <c r="O54" s="279"/>
      <c r="P54" s="279"/>
    </row>
    <row r="55" spans="2:16" x14ac:dyDescent="0.25">
      <c r="B55" s="279"/>
      <c r="C55" s="279"/>
      <c r="D55" s="279"/>
      <c r="E55" s="279"/>
      <c r="F55" s="279"/>
      <c r="G55" s="279"/>
      <c r="H55" s="279"/>
      <c r="I55" s="279"/>
      <c r="J55" s="279"/>
      <c r="K55" s="279"/>
      <c r="L55" s="279"/>
      <c r="M55" s="279"/>
      <c r="N55" s="279"/>
      <c r="O55" s="279"/>
      <c r="P55" s="279"/>
    </row>
    <row r="56" spans="2:16" x14ac:dyDescent="0.25">
      <c r="B56" s="279"/>
      <c r="C56" s="279"/>
      <c r="D56" s="279"/>
      <c r="E56" s="279"/>
      <c r="F56" s="279"/>
      <c r="G56" s="279"/>
      <c r="H56" s="279"/>
      <c r="I56" s="279"/>
      <c r="J56" s="279"/>
      <c r="K56" s="279"/>
      <c r="L56" s="279"/>
      <c r="M56" s="279"/>
      <c r="N56" s="279"/>
      <c r="O56" s="279"/>
      <c r="P56" s="279"/>
    </row>
    <row r="57" spans="2:16" x14ac:dyDescent="0.25">
      <c r="B57" s="279"/>
      <c r="C57" s="279"/>
      <c r="D57" s="279"/>
      <c r="E57" s="279"/>
      <c r="F57" s="279"/>
      <c r="G57" s="279"/>
      <c r="H57" s="279"/>
      <c r="I57" s="279"/>
      <c r="J57" s="279"/>
      <c r="K57" s="279"/>
      <c r="L57" s="279"/>
      <c r="M57" s="279"/>
      <c r="N57" s="279"/>
      <c r="O57" s="279"/>
      <c r="P57" s="279"/>
    </row>
    <row r="58" spans="2:16" x14ac:dyDescent="0.25">
      <c r="B58" s="279"/>
      <c r="C58" s="279"/>
      <c r="D58" s="279"/>
      <c r="E58" s="279"/>
      <c r="F58" s="279"/>
      <c r="G58" s="279"/>
      <c r="H58" s="279"/>
      <c r="I58" s="279"/>
      <c r="J58" s="279"/>
      <c r="K58" s="279"/>
      <c r="L58" s="279"/>
      <c r="M58" s="279"/>
      <c r="N58" s="279"/>
      <c r="O58" s="279"/>
      <c r="P58" s="279"/>
    </row>
    <row r="59" spans="2:16" x14ac:dyDescent="0.25">
      <c r="B59" s="279"/>
      <c r="C59" s="279"/>
      <c r="D59" s="279"/>
      <c r="E59" s="279"/>
      <c r="F59" s="279"/>
      <c r="G59" s="279"/>
      <c r="H59" s="279"/>
      <c r="I59" s="279"/>
      <c r="J59" s="279"/>
      <c r="K59" s="279"/>
      <c r="L59" s="279"/>
      <c r="M59" s="279"/>
      <c r="N59" s="279"/>
      <c r="O59" s="279"/>
      <c r="P59" s="279"/>
    </row>
    <row r="60" spans="2:16" x14ac:dyDescent="0.25">
      <c r="B60" s="279"/>
      <c r="C60" s="279"/>
      <c r="D60" s="279"/>
      <c r="E60" s="279"/>
      <c r="F60" s="279"/>
      <c r="G60" s="279"/>
      <c r="H60" s="279"/>
      <c r="I60" s="279"/>
      <c r="J60" s="279"/>
      <c r="K60" s="279"/>
      <c r="L60" s="279"/>
      <c r="M60" s="279"/>
      <c r="N60" s="279"/>
      <c r="O60" s="279"/>
      <c r="P60" s="279"/>
    </row>
    <row r="61" spans="2:16" x14ac:dyDescent="0.25">
      <c r="B61" s="279"/>
      <c r="C61" s="279"/>
      <c r="D61" s="279"/>
      <c r="E61" s="279"/>
      <c r="F61" s="279"/>
      <c r="G61" s="279"/>
      <c r="H61" s="279"/>
      <c r="I61" s="279"/>
      <c r="J61" s="279"/>
      <c r="K61" s="279"/>
      <c r="L61" s="279"/>
      <c r="M61" s="279"/>
      <c r="N61" s="279"/>
      <c r="O61" s="279"/>
      <c r="P61" s="279"/>
    </row>
    <row r="62" spans="2:16" x14ac:dyDescent="0.25">
      <c r="B62" s="279"/>
      <c r="C62" s="279"/>
      <c r="D62" s="279"/>
      <c r="E62" s="279"/>
      <c r="F62" s="279"/>
      <c r="G62" s="279"/>
      <c r="H62" s="279"/>
      <c r="I62" s="279"/>
      <c r="J62" s="279"/>
      <c r="K62" s="279"/>
      <c r="L62" s="279"/>
      <c r="M62" s="279"/>
      <c r="N62" s="279"/>
      <c r="O62" s="279"/>
      <c r="P62" s="279"/>
    </row>
    <row r="63" spans="2:16" x14ac:dyDescent="0.25">
      <c r="B63" s="279"/>
      <c r="C63" s="279"/>
      <c r="D63" s="279"/>
      <c r="E63" s="279"/>
      <c r="F63" s="279"/>
      <c r="G63" s="279"/>
      <c r="H63" s="279"/>
      <c r="I63" s="279"/>
      <c r="J63" s="279"/>
      <c r="K63" s="279"/>
      <c r="L63" s="279"/>
      <c r="M63" s="279"/>
      <c r="N63" s="279"/>
      <c r="O63" s="279"/>
      <c r="P63" s="279"/>
    </row>
    <row r="64" spans="2:16" x14ac:dyDescent="0.25">
      <c r="B64" s="279"/>
      <c r="C64" s="279"/>
      <c r="D64" s="279"/>
      <c r="E64" s="279"/>
      <c r="F64" s="279"/>
      <c r="G64" s="279"/>
      <c r="H64" s="279"/>
      <c r="I64" s="279"/>
      <c r="J64" s="279"/>
      <c r="K64" s="279"/>
      <c r="L64" s="279"/>
      <c r="M64" s="279"/>
      <c r="N64" s="279"/>
      <c r="O64" s="279"/>
      <c r="P64" s="279"/>
    </row>
    <row r="65" spans="2:16" x14ac:dyDescent="0.25">
      <c r="B65" s="279"/>
      <c r="C65" s="279"/>
      <c r="D65" s="279"/>
      <c r="E65" s="279"/>
      <c r="F65" s="279"/>
      <c r="G65" s="279"/>
      <c r="H65" s="279"/>
      <c r="I65" s="279"/>
      <c r="J65" s="279"/>
      <c r="K65" s="279"/>
      <c r="L65" s="279"/>
      <c r="M65" s="279"/>
      <c r="N65" s="279"/>
      <c r="O65" s="279"/>
      <c r="P65" s="279"/>
    </row>
    <row r="66" spans="2:16" x14ac:dyDescent="0.25">
      <c r="B66" s="279"/>
      <c r="C66" s="279"/>
      <c r="D66" s="279"/>
      <c r="E66" s="279"/>
      <c r="F66" s="279"/>
      <c r="G66" s="279"/>
      <c r="H66" s="279"/>
      <c r="I66" s="279"/>
      <c r="J66" s="279"/>
      <c r="K66" s="279"/>
      <c r="L66" s="279"/>
      <c r="M66" s="279"/>
      <c r="N66" s="279"/>
      <c r="O66" s="279"/>
      <c r="P66" s="279"/>
    </row>
    <row r="67" spans="2:16" x14ac:dyDescent="0.25">
      <c r="B67" s="279"/>
      <c r="C67" s="279"/>
      <c r="D67" s="279"/>
      <c r="E67" s="279"/>
      <c r="F67" s="279"/>
      <c r="G67" s="279"/>
      <c r="H67" s="279"/>
      <c r="I67" s="279"/>
      <c r="J67" s="279"/>
      <c r="K67" s="279"/>
      <c r="L67" s="279"/>
      <c r="M67" s="279"/>
      <c r="N67" s="279"/>
      <c r="O67" s="279"/>
      <c r="P67" s="279"/>
    </row>
    <row r="68" spans="2:16" x14ac:dyDescent="0.25">
      <c r="B68" s="279"/>
      <c r="C68" s="279"/>
      <c r="D68" s="279"/>
      <c r="E68" s="279"/>
      <c r="F68" s="279"/>
      <c r="G68" s="279"/>
      <c r="H68" s="279"/>
      <c r="I68" s="279"/>
      <c r="J68" s="279"/>
      <c r="K68" s="279"/>
      <c r="L68" s="279"/>
      <c r="M68" s="279"/>
      <c r="N68" s="279"/>
      <c r="O68" s="279"/>
      <c r="P68" s="279"/>
    </row>
    <row r="69" spans="2:16" x14ac:dyDescent="0.25">
      <c r="B69" s="279"/>
      <c r="C69" s="279"/>
      <c r="D69" s="279"/>
      <c r="E69" s="279"/>
      <c r="F69" s="279"/>
      <c r="G69" s="279"/>
      <c r="H69" s="279"/>
      <c r="I69" s="279"/>
      <c r="J69" s="279"/>
      <c r="K69" s="279"/>
      <c r="L69" s="279"/>
      <c r="M69" s="279"/>
      <c r="N69" s="279"/>
      <c r="O69" s="279"/>
      <c r="P69" s="279"/>
    </row>
    <row r="70" spans="2:16" x14ac:dyDescent="0.25">
      <c r="B70" s="279"/>
      <c r="C70" s="279"/>
      <c r="D70" s="279"/>
      <c r="E70" s="279"/>
      <c r="F70" s="279"/>
      <c r="G70" s="279"/>
      <c r="H70" s="279"/>
      <c r="I70" s="279"/>
      <c r="J70" s="279"/>
      <c r="K70" s="279"/>
      <c r="L70" s="279"/>
      <c r="M70" s="279"/>
      <c r="N70" s="279"/>
      <c r="O70" s="279"/>
      <c r="P70" s="279"/>
    </row>
    <row r="71" spans="2:16" x14ac:dyDescent="0.25">
      <c r="B71" s="279"/>
      <c r="C71" s="279"/>
      <c r="D71" s="279"/>
      <c r="E71" s="279"/>
      <c r="F71" s="279"/>
      <c r="G71" s="279"/>
      <c r="H71" s="279"/>
      <c r="I71" s="279"/>
      <c r="J71" s="279"/>
      <c r="K71" s="279"/>
      <c r="L71" s="279"/>
      <c r="M71" s="279"/>
      <c r="N71" s="279"/>
      <c r="O71" s="279"/>
      <c r="P71" s="279"/>
    </row>
    <row r="72" spans="2:16" x14ac:dyDescent="0.25">
      <c r="B72" s="279"/>
      <c r="C72" s="279"/>
      <c r="D72" s="279"/>
      <c r="E72" s="279"/>
      <c r="F72" s="279"/>
      <c r="G72" s="279"/>
      <c r="H72" s="279"/>
      <c r="I72" s="279"/>
      <c r="J72" s="279"/>
      <c r="K72" s="279"/>
      <c r="L72" s="279"/>
      <c r="M72" s="279"/>
      <c r="N72" s="279"/>
      <c r="O72" s="279"/>
      <c r="P72" s="279"/>
    </row>
    <row r="73" spans="2:16" x14ac:dyDescent="0.25">
      <c r="B73" s="279"/>
      <c r="C73" s="279"/>
      <c r="D73" s="279"/>
      <c r="E73" s="279"/>
      <c r="F73" s="279"/>
      <c r="G73" s="279"/>
      <c r="H73" s="279"/>
      <c r="I73" s="279"/>
      <c r="J73" s="279"/>
      <c r="K73" s="279"/>
      <c r="L73" s="279"/>
      <c r="M73" s="279"/>
      <c r="N73" s="279"/>
      <c r="O73" s="279"/>
      <c r="P73" s="279"/>
    </row>
    <row r="74" spans="2:16" x14ac:dyDescent="0.25">
      <c r="B74" s="279"/>
      <c r="C74" s="279"/>
      <c r="D74" s="279"/>
      <c r="E74" s="279"/>
      <c r="F74" s="279"/>
      <c r="G74" s="279"/>
      <c r="H74" s="279"/>
      <c r="I74" s="279"/>
      <c r="J74" s="279"/>
      <c r="K74" s="279"/>
      <c r="L74" s="279"/>
      <c r="M74" s="279"/>
      <c r="N74" s="279"/>
      <c r="O74" s="279"/>
      <c r="P74" s="279"/>
    </row>
    <row r="75" spans="2:16" x14ac:dyDescent="0.25">
      <c r="B75" s="279"/>
      <c r="C75" s="279"/>
      <c r="D75" s="279"/>
      <c r="E75" s="279"/>
      <c r="F75" s="279"/>
      <c r="G75" s="279"/>
      <c r="H75" s="279"/>
      <c r="I75" s="279"/>
      <c r="J75" s="279"/>
      <c r="K75" s="279"/>
      <c r="L75" s="279"/>
      <c r="M75" s="279"/>
      <c r="N75" s="279"/>
      <c r="O75" s="279"/>
      <c r="P75" s="279"/>
    </row>
    <row r="76" spans="2:16" x14ac:dyDescent="0.25">
      <c r="B76" s="279"/>
      <c r="C76" s="279"/>
      <c r="D76" s="279"/>
      <c r="E76" s="279"/>
      <c r="F76" s="279"/>
      <c r="G76" s="279"/>
      <c r="H76" s="279"/>
      <c r="I76" s="279"/>
      <c r="J76" s="279"/>
      <c r="K76" s="279"/>
      <c r="L76" s="279"/>
      <c r="M76" s="279"/>
      <c r="N76" s="279"/>
      <c r="O76" s="279"/>
      <c r="P76" s="279"/>
    </row>
    <row r="77" spans="2:16" x14ac:dyDescent="0.25">
      <c r="B77" s="279"/>
      <c r="C77" s="279"/>
      <c r="D77" s="279"/>
      <c r="E77" s="279"/>
      <c r="F77" s="279"/>
      <c r="G77" s="279"/>
      <c r="H77" s="279"/>
      <c r="I77" s="279"/>
      <c r="J77" s="279"/>
      <c r="K77" s="279"/>
      <c r="L77" s="279"/>
      <c r="M77" s="279"/>
      <c r="N77" s="279"/>
      <c r="O77" s="279"/>
      <c r="P77" s="279"/>
    </row>
    <row r="78" spans="2:16" x14ac:dyDescent="0.25">
      <c r="B78" s="279"/>
      <c r="C78" s="279"/>
      <c r="D78" s="279"/>
      <c r="E78" s="279"/>
      <c r="F78" s="279"/>
      <c r="G78" s="279"/>
      <c r="H78" s="279"/>
      <c r="I78" s="279"/>
      <c r="J78" s="279"/>
      <c r="K78" s="279"/>
      <c r="L78" s="279"/>
      <c r="M78" s="279"/>
      <c r="N78" s="279"/>
      <c r="O78" s="279"/>
      <c r="P78" s="279"/>
    </row>
    <row r="79" spans="2:16" x14ac:dyDescent="0.25">
      <c r="B79" s="279"/>
      <c r="C79" s="279"/>
      <c r="D79" s="279"/>
      <c r="E79" s="279"/>
      <c r="F79" s="279"/>
      <c r="G79" s="279"/>
      <c r="H79" s="279"/>
      <c r="I79" s="279"/>
      <c r="J79" s="279"/>
      <c r="K79" s="279"/>
      <c r="L79" s="279"/>
      <c r="M79" s="279"/>
      <c r="N79" s="279"/>
      <c r="O79" s="279"/>
      <c r="P79" s="279"/>
    </row>
    <row r="80" spans="2:16" x14ac:dyDescent="0.25">
      <c r="B80" s="279"/>
      <c r="C80" s="279"/>
      <c r="D80" s="279"/>
      <c r="E80" s="279"/>
      <c r="F80" s="279"/>
      <c r="G80" s="279"/>
      <c r="H80" s="279"/>
      <c r="I80" s="279"/>
      <c r="J80" s="279"/>
      <c r="K80" s="279"/>
      <c r="L80" s="279"/>
      <c r="M80" s="279"/>
      <c r="N80" s="279"/>
      <c r="O80" s="279"/>
      <c r="P80" s="279"/>
    </row>
    <row r="81" spans="2:16" x14ac:dyDescent="0.25">
      <c r="B81" s="279"/>
      <c r="C81" s="279"/>
      <c r="D81" s="279"/>
      <c r="E81" s="279"/>
      <c r="F81" s="279"/>
      <c r="G81" s="279"/>
      <c r="H81" s="279"/>
      <c r="I81" s="279"/>
      <c r="J81" s="279"/>
      <c r="K81" s="279"/>
      <c r="L81" s="279"/>
      <c r="M81" s="279"/>
      <c r="N81" s="279"/>
      <c r="O81" s="279"/>
      <c r="P81" s="279"/>
    </row>
    <row r="82" spans="2:16" x14ac:dyDescent="0.25">
      <c r="B82" s="279"/>
      <c r="C82" s="279"/>
      <c r="D82" s="279"/>
      <c r="E82" s="279"/>
      <c r="F82" s="279"/>
      <c r="G82" s="279"/>
      <c r="H82" s="279"/>
      <c r="I82" s="279"/>
      <c r="J82" s="279"/>
      <c r="K82" s="279"/>
      <c r="L82" s="279"/>
      <c r="M82" s="279"/>
      <c r="N82" s="279"/>
      <c r="O82" s="279"/>
      <c r="P82" s="279"/>
    </row>
    <row r="83" spans="2:16" x14ac:dyDescent="0.25">
      <c r="B83" s="279"/>
      <c r="C83" s="279"/>
      <c r="D83" s="279"/>
      <c r="E83" s="279"/>
      <c r="F83" s="279"/>
      <c r="G83" s="279"/>
      <c r="H83" s="279"/>
      <c r="I83" s="279"/>
      <c r="J83" s="279"/>
      <c r="K83" s="279"/>
      <c r="L83" s="279"/>
      <c r="M83" s="279"/>
      <c r="N83" s="279"/>
      <c r="O83" s="279"/>
      <c r="P83" s="279"/>
    </row>
    <row r="84" spans="2:16" x14ac:dyDescent="0.25">
      <c r="B84" s="279"/>
      <c r="C84" s="279"/>
      <c r="D84" s="279"/>
      <c r="E84" s="279"/>
      <c r="F84" s="279"/>
      <c r="G84" s="279"/>
      <c r="H84" s="279"/>
      <c r="I84" s="279"/>
      <c r="J84" s="279"/>
      <c r="K84" s="279"/>
      <c r="L84" s="279"/>
      <c r="M84" s="279"/>
      <c r="N84" s="279"/>
      <c r="O84" s="279"/>
      <c r="P84" s="279"/>
    </row>
    <row r="85" spans="2:16" x14ac:dyDescent="0.25">
      <c r="B85" s="279"/>
      <c r="C85" s="279"/>
      <c r="D85" s="279"/>
      <c r="E85" s="279"/>
      <c r="F85" s="279"/>
      <c r="G85" s="279"/>
      <c r="H85" s="279"/>
      <c r="I85" s="279"/>
      <c r="J85" s="279"/>
      <c r="K85" s="279"/>
      <c r="L85" s="279"/>
      <c r="M85" s="279"/>
      <c r="N85" s="279"/>
      <c r="O85" s="279"/>
      <c r="P85" s="279"/>
    </row>
    <row r="86" spans="2:16" x14ac:dyDescent="0.25">
      <c r="B86" s="279"/>
      <c r="C86" s="279"/>
      <c r="D86" s="279"/>
      <c r="E86" s="279"/>
      <c r="F86" s="279"/>
      <c r="G86" s="279"/>
      <c r="H86" s="279"/>
      <c r="I86" s="279"/>
      <c r="J86" s="279"/>
      <c r="K86" s="279"/>
      <c r="L86" s="279"/>
      <c r="M86" s="279"/>
      <c r="N86" s="279"/>
      <c r="O86" s="279"/>
      <c r="P86" s="279"/>
    </row>
    <row r="87" spans="2:16" x14ac:dyDescent="0.25">
      <c r="B87" s="279"/>
      <c r="C87" s="279"/>
      <c r="D87" s="279"/>
      <c r="E87" s="279"/>
      <c r="F87" s="279"/>
      <c r="G87" s="279"/>
      <c r="H87" s="279"/>
      <c r="I87" s="279"/>
      <c r="J87" s="279"/>
      <c r="K87" s="279"/>
      <c r="L87" s="279"/>
      <c r="M87" s="279"/>
      <c r="N87" s="279"/>
      <c r="O87" s="279"/>
      <c r="P87" s="279"/>
    </row>
    <row r="88" spans="2:16" x14ac:dyDescent="0.25">
      <c r="B88" s="279"/>
      <c r="C88" s="279"/>
      <c r="D88" s="279"/>
      <c r="E88" s="279"/>
      <c r="F88" s="279"/>
      <c r="G88" s="279"/>
      <c r="H88" s="279"/>
      <c r="I88" s="279"/>
      <c r="J88" s="279"/>
      <c r="K88" s="279"/>
      <c r="L88" s="279"/>
      <c r="M88" s="279"/>
      <c r="N88" s="279"/>
      <c r="O88" s="279"/>
      <c r="P88" s="279"/>
    </row>
    <row r="89" spans="2:16" x14ac:dyDescent="0.25">
      <c r="B89" s="279"/>
      <c r="C89" s="279"/>
      <c r="D89" s="279"/>
      <c r="E89" s="279"/>
      <c r="F89" s="279"/>
      <c r="G89" s="279"/>
      <c r="H89" s="279"/>
      <c r="I89" s="279"/>
      <c r="J89" s="279"/>
      <c r="K89" s="279"/>
      <c r="L89" s="279"/>
      <c r="M89" s="279"/>
      <c r="N89" s="279"/>
      <c r="O89" s="279"/>
      <c r="P89" s="279"/>
    </row>
    <row r="90" spans="2:16" x14ac:dyDescent="0.25">
      <c r="B90" s="279"/>
      <c r="C90" s="279"/>
      <c r="D90" s="279"/>
      <c r="E90" s="279"/>
      <c r="F90" s="279"/>
      <c r="G90" s="279"/>
      <c r="H90" s="279"/>
      <c r="I90" s="279"/>
      <c r="J90" s="279"/>
      <c r="K90" s="279"/>
      <c r="L90" s="279"/>
      <c r="M90" s="279"/>
      <c r="N90" s="279"/>
      <c r="O90" s="279"/>
      <c r="P90" s="279"/>
    </row>
    <row r="91" spans="2:16" x14ac:dyDescent="0.25">
      <c r="B91" s="279"/>
      <c r="C91" s="279"/>
      <c r="D91" s="279"/>
      <c r="E91" s="279"/>
      <c r="F91" s="279"/>
      <c r="G91" s="279"/>
      <c r="H91" s="279"/>
      <c r="I91" s="279"/>
      <c r="J91" s="279"/>
      <c r="K91" s="279"/>
      <c r="L91" s="279"/>
      <c r="M91" s="279"/>
      <c r="N91" s="279"/>
      <c r="O91" s="279"/>
      <c r="P91" s="279"/>
    </row>
    <row r="92" spans="2:16" x14ac:dyDescent="0.25">
      <c r="B92" s="279"/>
      <c r="C92" s="279"/>
      <c r="D92" s="279"/>
      <c r="E92" s="279"/>
      <c r="F92" s="279"/>
      <c r="G92" s="279"/>
      <c r="H92" s="279"/>
      <c r="I92" s="279"/>
      <c r="J92" s="279"/>
      <c r="K92" s="279"/>
      <c r="L92" s="279"/>
      <c r="M92" s="279"/>
      <c r="N92" s="279"/>
      <c r="O92" s="279"/>
      <c r="P92" s="279"/>
    </row>
    <row r="93" spans="2:16" x14ac:dyDescent="0.25">
      <c r="B93" s="279"/>
      <c r="C93" s="279"/>
      <c r="D93" s="279"/>
      <c r="E93" s="279"/>
      <c r="F93" s="279"/>
      <c r="G93" s="279"/>
      <c r="H93" s="279"/>
      <c r="I93" s="279"/>
      <c r="J93" s="279"/>
      <c r="K93" s="279"/>
      <c r="L93" s="279"/>
      <c r="M93" s="279"/>
      <c r="N93" s="279"/>
      <c r="O93" s="279"/>
      <c r="P93" s="279"/>
    </row>
    <row r="94" spans="2:16" x14ac:dyDescent="0.25">
      <c r="B94" s="279"/>
      <c r="C94" s="279"/>
      <c r="D94" s="279"/>
      <c r="E94" s="279"/>
      <c r="F94" s="279"/>
      <c r="G94" s="279"/>
      <c r="H94" s="279"/>
      <c r="I94" s="279"/>
      <c r="J94" s="279"/>
      <c r="K94" s="279"/>
      <c r="L94" s="279"/>
      <c r="M94" s="279"/>
      <c r="N94" s="279"/>
      <c r="O94" s="279"/>
      <c r="P94" s="279"/>
    </row>
    <row r="95" spans="2:16" x14ac:dyDescent="0.25">
      <c r="B95" s="279"/>
      <c r="C95" s="279"/>
      <c r="D95" s="279"/>
      <c r="E95" s="279"/>
      <c r="F95" s="279"/>
      <c r="G95" s="279"/>
      <c r="H95" s="279"/>
      <c r="I95" s="279"/>
      <c r="J95" s="279"/>
      <c r="K95" s="279"/>
      <c r="L95" s="279"/>
      <c r="M95" s="279"/>
      <c r="N95" s="279"/>
      <c r="O95" s="279"/>
      <c r="P95" s="279"/>
    </row>
    <row r="96" spans="2:16" x14ac:dyDescent="0.25">
      <c r="B96" s="279"/>
      <c r="C96" s="279"/>
      <c r="D96" s="279"/>
      <c r="E96" s="279"/>
      <c r="F96" s="279"/>
      <c r="G96" s="279"/>
      <c r="H96" s="279"/>
      <c r="I96" s="279"/>
      <c r="J96" s="279"/>
      <c r="K96" s="279"/>
      <c r="L96" s="279"/>
      <c r="M96" s="279"/>
      <c r="N96" s="279"/>
      <c r="O96" s="279"/>
      <c r="P96" s="279"/>
    </row>
    <row r="97" spans="2:16" x14ac:dyDescent="0.25">
      <c r="B97" s="279"/>
      <c r="C97" s="279"/>
      <c r="D97" s="279"/>
      <c r="E97" s="279"/>
      <c r="F97" s="279"/>
      <c r="G97" s="279"/>
      <c r="H97" s="279"/>
      <c r="I97" s="279"/>
      <c r="J97" s="279"/>
      <c r="K97" s="279"/>
      <c r="L97" s="279"/>
      <c r="M97" s="279"/>
      <c r="N97" s="279"/>
      <c r="O97" s="279"/>
      <c r="P97" s="279"/>
    </row>
    <row r="98" spans="2:16" x14ac:dyDescent="0.25">
      <c r="B98" s="279"/>
      <c r="C98" s="279"/>
      <c r="D98" s="279"/>
      <c r="E98" s="279"/>
      <c r="F98" s="279"/>
      <c r="G98" s="279"/>
      <c r="H98" s="279"/>
      <c r="I98" s="279"/>
      <c r="J98" s="279"/>
      <c r="K98" s="279"/>
      <c r="L98" s="279"/>
      <c r="M98" s="279"/>
      <c r="N98" s="279"/>
      <c r="O98" s="279"/>
      <c r="P98" s="279"/>
    </row>
    <row r="99" spans="2:16" x14ac:dyDescent="0.25">
      <c r="B99" s="279"/>
      <c r="C99" s="279"/>
      <c r="D99" s="279"/>
      <c r="E99" s="279"/>
      <c r="F99" s="279"/>
      <c r="G99" s="279"/>
      <c r="H99" s="279"/>
      <c r="I99" s="279"/>
      <c r="J99" s="279"/>
      <c r="K99" s="279"/>
      <c r="L99" s="279"/>
      <c r="M99" s="279"/>
      <c r="N99" s="279"/>
      <c r="O99" s="279"/>
      <c r="P99" s="279"/>
    </row>
    <row r="100" spans="2:16" x14ac:dyDescent="0.25">
      <c r="B100" s="279"/>
      <c r="C100" s="279"/>
      <c r="D100" s="279"/>
      <c r="E100" s="279"/>
      <c r="F100" s="279"/>
      <c r="G100" s="279"/>
      <c r="H100" s="279"/>
      <c r="I100" s="279"/>
      <c r="J100" s="279"/>
      <c r="K100" s="279"/>
      <c r="L100" s="279"/>
      <c r="M100" s="279"/>
      <c r="N100" s="279"/>
      <c r="O100" s="279"/>
      <c r="P100" s="279"/>
    </row>
    <row r="101" spans="2:16" x14ac:dyDescent="0.25">
      <c r="B101" s="279"/>
      <c r="C101" s="279"/>
      <c r="D101" s="279"/>
      <c r="E101" s="279"/>
      <c r="F101" s="279"/>
      <c r="G101" s="279"/>
      <c r="H101" s="279"/>
      <c r="I101" s="279"/>
      <c r="J101" s="279"/>
      <c r="K101" s="279"/>
      <c r="L101" s="279"/>
      <c r="M101" s="279"/>
      <c r="N101" s="279"/>
      <c r="O101" s="279"/>
      <c r="P101" s="279"/>
    </row>
    <row r="102" spans="2:16" x14ac:dyDescent="0.25">
      <c r="B102" s="279"/>
      <c r="C102" s="279"/>
      <c r="D102" s="279"/>
      <c r="E102" s="279"/>
      <c r="F102" s="279"/>
      <c r="G102" s="279"/>
      <c r="H102" s="279"/>
      <c r="I102" s="279"/>
      <c r="J102" s="279"/>
      <c r="K102" s="279"/>
      <c r="L102" s="279"/>
      <c r="M102" s="279"/>
      <c r="N102" s="279"/>
      <c r="O102" s="279"/>
      <c r="P102" s="279"/>
    </row>
    <row r="103" spans="2:16" x14ac:dyDescent="0.25">
      <c r="B103" s="279"/>
      <c r="C103" s="279"/>
      <c r="D103" s="279"/>
      <c r="E103" s="279"/>
      <c r="F103" s="279"/>
      <c r="G103" s="279"/>
      <c r="H103" s="279"/>
      <c r="I103" s="279"/>
      <c r="J103" s="279"/>
      <c r="K103" s="279"/>
      <c r="L103" s="279"/>
      <c r="M103" s="279"/>
      <c r="N103" s="279"/>
      <c r="O103" s="279"/>
      <c r="P103" s="279"/>
    </row>
    <row r="104" spans="2:16" x14ac:dyDescent="0.25">
      <c r="B104" s="279"/>
      <c r="C104" s="279"/>
      <c r="D104" s="279"/>
      <c r="E104" s="279"/>
      <c r="F104" s="279"/>
      <c r="G104" s="279"/>
      <c r="H104" s="279"/>
      <c r="I104" s="279"/>
      <c r="J104" s="279"/>
      <c r="K104" s="279"/>
      <c r="L104" s="279"/>
      <c r="M104" s="279"/>
      <c r="N104" s="279"/>
      <c r="O104" s="279"/>
      <c r="P104" s="279"/>
    </row>
    <row r="105" spans="2:16" x14ac:dyDescent="0.25">
      <c r="B105" s="279"/>
      <c r="C105" s="279"/>
      <c r="D105" s="279"/>
      <c r="E105" s="279"/>
      <c r="F105" s="279"/>
      <c r="G105" s="279"/>
      <c r="H105" s="279"/>
      <c r="I105" s="279"/>
      <c r="J105" s="279"/>
      <c r="K105" s="279"/>
      <c r="L105" s="279"/>
      <c r="M105" s="279"/>
      <c r="N105" s="279"/>
      <c r="O105" s="279"/>
      <c r="P105" s="279"/>
    </row>
    <row r="106" spans="2:16" x14ac:dyDescent="0.25">
      <c r="B106" s="279"/>
      <c r="C106" s="279"/>
      <c r="D106" s="279"/>
      <c r="E106" s="279"/>
      <c r="F106" s="279"/>
      <c r="G106" s="279"/>
      <c r="H106" s="279"/>
      <c r="I106" s="279"/>
      <c r="J106" s="279"/>
      <c r="K106" s="279"/>
      <c r="L106" s="279"/>
      <c r="M106" s="279"/>
      <c r="N106" s="279"/>
      <c r="O106" s="279"/>
      <c r="P106" s="279"/>
    </row>
    <row r="107" spans="2:16" x14ac:dyDescent="0.25">
      <c r="B107" s="279"/>
      <c r="C107" s="279"/>
      <c r="D107" s="279"/>
      <c r="E107" s="279"/>
      <c r="F107" s="279"/>
      <c r="G107" s="279"/>
      <c r="H107" s="279"/>
      <c r="I107" s="279"/>
      <c r="J107" s="279"/>
      <c r="K107" s="279"/>
      <c r="L107" s="279"/>
      <c r="M107" s="279"/>
      <c r="N107" s="279"/>
      <c r="O107" s="279"/>
      <c r="P107" s="279"/>
    </row>
    <row r="108" spans="2:16" x14ac:dyDescent="0.25">
      <c r="B108" s="279"/>
      <c r="C108" s="279"/>
      <c r="D108" s="279"/>
      <c r="E108" s="279"/>
      <c r="F108" s="279"/>
      <c r="G108" s="279"/>
      <c r="H108" s="279"/>
      <c r="I108" s="279"/>
      <c r="J108" s="279"/>
      <c r="K108" s="279"/>
      <c r="L108" s="279"/>
      <c r="M108" s="279"/>
      <c r="N108" s="279"/>
      <c r="O108" s="279"/>
      <c r="P108" s="279"/>
    </row>
    <row r="109" spans="2:16" x14ac:dyDescent="0.25">
      <c r="B109" s="279"/>
      <c r="C109" s="279"/>
      <c r="D109" s="279"/>
      <c r="E109" s="279"/>
      <c r="F109" s="279"/>
      <c r="G109" s="279"/>
      <c r="H109" s="279"/>
      <c r="I109" s="279"/>
      <c r="J109" s="279"/>
      <c r="K109" s="279"/>
      <c r="L109" s="279"/>
      <c r="M109" s="279"/>
      <c r="N109" s="279"/>
      <c r="O109" s="279"/>
      <c r="P109" s="279"/>
    </row>
    <row r="110" spans="2:16" x14ac:dyDescent="0.25">
      <c r="B110" s="279"/>
      <c r="C110" s="279"/>
      <c r="D110" s="279"/>
      <c r="E110" s="279"/>
      <c r="F110" s="279"/>
      <c r="G110" s="279"/>
      <c r="H110" s="279"/>
      <c r="I110" s="279"/>
      <c r="J110" s="279"/>
      <c r="K110" s="279"/>
      <c r="L110" s="279"/>
      <c r="M110" s="279"/>
      <c r="N110" s="279"/>
      <c r="O110" s="279"/>
      <c r="P110" s="279"/>
    </row>
    <row r="111" spans="2:16" x14ac:dyDescent="0.25">
      <c r="B111" s="279"/>
      <c r="C111" s="279"/>
      <c r="D111" s="279"/>
      <c r="E111" s="279"/>
      <c r="F111" s="279"/>
      <c r="G111" s="279"/>
      <c r="H111" s="279"/>
      <c r="I111" s="279"/>
      <c r="J111" s="279"/>
      <c r="K111" s="279"/>
      <c r="L111" s="279"/>
      <c r="M111" s="279"/>
      <c r="N111" s="279"/>
      <c r="O111" s="279"/>
      <c r="P111" s="279"/>
    </row>
    <row r="112" spans="2:16" x14ac:dyDescent="0.25">
      <c r="B112" s="279"/>
      <c r="C112" s="279"/>
      <c r="D112" s="279"/>
      <c r="E112" s="279"/>
      <c r="F112" s="279"/>
      <c r="G112" s="279"/>
      <c r="H112" s="279"/>
      <c r="I112" s="279"/>
      <c r="J112" s="279"/>
      <c r="K112" s="279"/>
      <c r="L112" s="279"/>
      <c r="M112" s="279"/>
      <c r="N112" s="279"/>
      <c r="O112" s="279"/>
      <c r="P112" s="279"/>
    </row>
    <row r="113" spans="2:16" x14ac:dyDescent="0.25">
      <c r="B113" s="279"/>
      <c r="C113" s="279"/>
      <c r="D113" s="279"/>
      <c r="E113" s="279"/>
      <c r="F113" s="279"/>
      <c r="G113" s="279"/>
      <c r="H113" s="279"/>
      <c r="I113" s="279"/>
      <c r="J113" s="279"/>
      <c r="K113" s="279"/>
      <c r="L113" s="279"/>
      <c r="M113" s="279"/>
      <c r="N113" s="279"/>
      <c r="O113" s="279"/>
      <c r="P113" s="279"/>
    </row>
    <row r="114" spans="2:16" x14ac:dyDescent="0.25">
      <c r="B114" s="279"/>
      <c r="C114" s="279"/>
      <c r="D114" s="279"/>
      <c r="E114" s="279"/>
      <c r="F114" s="279"/>
      <c r="G114" s="279"/>
      <c r="H114" s="279"/>
      <c r="I114" s="279"/>
      <c r="J114" s="279"/>
      <c r="K114" s="279"/>
      <c r="L114" s="279"/>
      <c r="M114" s="279"/>
      <c r="N114" s="279"/>
      <c r="O114" s="279"/>
      <c r="P114" s="279"/>
    </row>
    <row r="115" spans="2:16" x14ac:dyDescent="0.25">
      <c r="B115" s="279"/>
      <c r="C115" s="279"/>
      <c r="D115" s="279"/>
      <c r="E115" s="279"/>
      <c r="F115" s="279"/>
      <c r="G115" s="279"/>
      <c r="H115" s="279"/>
      <c r="I115" s="279"/>
      <c r="J115" s="279"/>
      <c r="K115" s="279"/>
      <c r="L115" s="279"/>
      <c r="M115" s="279"/>
      <c r="N115" s="279"/>
      <c r="O115" s="279"/>
      <c r="P115" s="279"/>
    </row>
    <row r="116" spans="2:16" x14ac:dyDescent="0.25">
      <c r="B116" s="279"/>
      <c r="C116" s="279"/>
      <c r="D116" s="279"/>
      <c r="E116" s="279"/>
      <c r="F116" s="279"/>
      <c r="G116" s="279"/>
      <c r="H116" s="279"/>
      <c r="I116" s="279"/>
      <c r="J116" s="279"/>
      <c r="K116" s="279"/>
      <c r="L116" s="279"/>
      <c r="M116" s="279"/>
      <c r="N116" s="279"/>
      <c r="O116" s="279"/>
      <c r="P116" s="279"/>
    </row>
    <row r="117" spans="2:16" x14ac:dyDescent="0.25">
      <c r="B117" s="279"/>
      <c r="C117" s="279"/>
      <c r="D117" s="279"/>
      <c r="E117" s="279"/>
      <c r="F117" s="279"/>
      <c r="G117" s="279"/>
      <c r="H117" s="279"/>
      <c r="I117" s="279"/>
      <c r="J117" s="279"/>
      <c r="K117" s="279"/>
      <c r="L117" s="279"/>
      <c r="M117" s="279"/>
      <c r="N117" s="279"/>
      <c r="O117" s="279"/>
      <c r="P117" s="279"/>
    </row>
    <row r="118" spans="2:16" x14ac:dyDescent="0.25">
      <c r="B118" s="279"/>
      <c r="C118" s="279"/>
      <c r="D118" s="279"/>
      <c r="E118" s="279"/>
      <c r="F118" s="279"/>
      <c r="G118" s="279"/>
      <c r="H118" s="279"/>
      <c r="I118" s="279"/>
      <c r="J118" s="279"/>
      <c r="K118" s="279"/>
      <c r="L118" s="279"/>
      <c r="M118" s="279"/>
      <c r="N118" s="279"/>
      <c r="O118" s="279"/>
      <c r="P118" s="279"/>
    </row>
    <row r="119" spans="2:16" x14ac:dyDescent="0.25">
      <c r="B119" s="279"/>
      <c r="C119" s="279"/>
      <c r="D119" s="279"/>
      <c r="E119" s="279"/>
      <c r="F119" s="279"/>
      <c r="G119" s="279"/>
      <c r="H119" s="279"/>
      <c r="I119" s="279"/>
      <c r="J119" s="279"/>
      <c r="K119" s="279"/>
      <c r="L119" s="279"/>
      <c r="M119" s="279"/>
      <c r="N119" s="279"/>
      <c r="O119" s="279"/>
      <c r="P119" s="279"/>
    </row>
    <row r="120" spans="2:16" x14ac:dyDescent="0.25">
      <c r="B120" s="279"/>
      <c r="C120" s="279"/>
      <c r="D120" s="279"/>
      <c r="E120" s="279"/>
      <c r="F120" s="279"/>
      <c r="G120" s="279"/>
      <c r="H120" s="279"/>
      <c r="I120" s="279"/>
      <c r="J120" s="279"/>
      <c r="K120" s="279"/>
      <c r="L120" s="279"/>
      <c r="M120" s="279"/>
      <c r="N120" s="279"/>
      <c r="O120" s="279"/>
      <c r="P120" s="279"/>
    </row>
    <row r="121" spans="2:16" x14ac:dyDescent="0.25">
      <c r="B121" s="279"/>
      <c r="C121" s="279"/>
      <c r="D121" s="279"/>
      <c r="E121" s="279"/>
      <c r="F121" s="279"/>
      <c r="G121" s="279"/>
      <c r="H121" s="279"/>
      <c r="I121" s="279"/>
      <c r="J121" s="279"/>
      <c r="K121" s="279"/>
      <c r="L121" s="279"/>
      <c r="M121" s="279"/>
      <c r="N121" s="279"/>
      <c r="O121" s="279"/>
      <c r="P121" s="279"/>
    </row>
    <row r="122" spans="2:16" x14ac:dyDescent="0.25">
      <c r="B122" s="279"/>
      <c r="C122" s="279"/>
      <c r="D122" s="279"/>
      <c r="E122" s="279"/>
      <c r="F122" s="279"/>
      <c r="G122" s="279"/>
      <c r="H122" s="279"/>
      <c r="I122" s="279"/>
      <c r="J122" s="279"/>
      <c r="K122" s="279"/>
      <c r="L122" s="279"/>
      <c r="M122" s="279"/>
      <c r="N122" s="279"/>
      <c r="O122" s="279"/>
      <c r="P122" s="279"/>
    </row>
    <row r="123" spans="2:16" x14ac:dyDescent="0.25">
      <c r="B123" s="279"/>
      <c r="C123" s="279"/>
      <c r="D123" s="279"/>
      <c r="E123" s="279"/>
      <c r="F123" s="279"/>
      <c r="G123" s="279"/>
      <c r="H123" s="279"/>
      <c r="I123" s="279"/>
      <c r="J123" s="279"/>
      <c r="K123" s="279"/>
      <c r="L123" s="279"/>
      <c r="M123" s="279"/>
      <c r="N123" s="279"/>
      <c r="O123" s="279"/>
      <c r="P123" s="279"/>
    </row>
    <row r="124" spans="2:16" x14ac:dyDescent="0.25">
      <c r="B124" s="279"/>
      <c r="C124" s="279"/>
      <c r="D124" s="279"/>
      <c r="E124" s="279"/>
      <c r="F124" s="279"/>
      <c r="G124" s="279"/>
      <c r="H124" s="279"/>
      <c r="I124" s="279"/>
      <c r="J124" s="279"/>
      <c r="K124" s="279"/>
      <c r="L124" s="279"/>
      <c r="M124" s="279"/>
      <c r="N124" s="279"/>
      <c r="O124" s="279"/>
      <c r="P124" s="279"/>
    </row>
    <row r="125" spans="2:16" x14ac:dyDescent="0.25">
      <c r="B125" s="279"/>
      <c r="C125" s="279"/>
      <c r="D125" s="279"/>
      <c r="E125" s="279"/>
      <c r="F125" s="279"/>
      <c r="G125" s="279"/>
      <c r="H125" s="279"/>
      <c r="I125" s="279"/>
      <c r="J125" s="279"/>
      <c r="K125" s="279"/>
      <c r="L125" s="279"/>
      <c r="M125" s="279"/>
      <c r="N125" s="279"/>
      <c r="O125" s="279"/>
      <c r="P125" s="279"/>
    </row>
    <row r="126" spans="2:16" x14ac:dyDescent="0.25">
      <c r="B126" s="279"/>
      <c r="C126" s="279"/>
      <c r="D126" s="279"/>
      <c r="E126" s="279"/>
      <c r="F126" s="279"/>
      <c r="G126" s="279"/>
      <c r="H126" s="279"/>
      <c r="I126" s="279"/>
      <c r="J126" s="279"/>
      <c r="K126" s="279"/>
      <c r="L126" s="279"/>
      <c r="M126" s="279"/>
      <c r="N126" s="279"/>
      <c r="O126" s="279"/>
      <c r="P126" s="279"/>
    </row>
    <row r="127" spans="2:16" x14ac:dyDescent="0.25">
      <c r="B127" s="279"/>
      <c r="C127" s="279"/>
      <c r="D127" s="279"/>
      <c r="E127" s="279"/>
      <c r="F127" s="279"/>
      <c r="G127" s="279"/>
      <c r="H127" s="279"/>
      <c r="I127" s="279"/>
      <c r="J127" s="279"/>
      <c r="K127" s="279"/>
      <c r="L127" s="279"/>
      <c r="M127" s="279"/>
      <c r="N127" s="279"/>
      <c r="O127" s="279"/>
      <c r="P127" s="279"/>
    </row>
    <row r="128" spans="2:16" x14ac:dyDescent="0.25">
      <c r="B128" s="279"/>
      <c r="C128" s="279"/>
      <c r="D128" s="279"/>
      <c r="E128" s="279"/>
      <c r="F128" s="279"/>
      <c r="G128" s="279"/>
      <c r="H128" s="279"/>
      <c r="I128" s="279"/>
      <c r="J128" s="279"/>
      <c r="K128" s="279"/>
      <c r="L128" s="279"/>
      <c r="M128" s="279"/>
      <c r="N128" s="279"/>
      <c r="O128" s="279"/>
      <c r="P128" s="279"/>
    </row>
    <row r="129" spans="2:16" x14ac:dyDescent="0.25">
      <c r="B129" s="279"/>
      <c r="C129" s="279"/>
      <c r="D129" s="279"/>
      <c r="E129" s="279"/>
      <c r="F129" s="279"/>
      <c r="G129" s="279"/>
      <c r="H129" s="279"/>
      <c r="I129" s="279"/>
      <c r="J129" s="279"/>
      <c r="K129" s="279"/>
      <c r="L129" s="279"/>
      <c r="M129" s="279"/>
      <c r="N129" s="279"/>
      <c r="O129" s="279"/>
      <c r="P129" s="279"/>
    </row>
    <row r="130" spans="2:16" x14ac:dyDescent="0.25">
      <c r="B130" s="279"/>
      <c r="C130" s="279"/>
      <c r="D130" s="279"/>
      <c r="E130" s="279"/>
      <c r="F130" s="279"/>
      <c r="G130" s="279"/>
      <c r="H130" s="279"/>
      <c r="I130" s="279"/>
      <c r="J130" s="279"/>
      <c r="K130" s="279"/>
      <c r="L130" s="279"/>
      <c r="M130" s="279"/>
      <c r="N130" s="279"/>
      <c r="O130" s="279"/>
      <c r="P130" s="279"/>
    </row>
    <row r="131" spans="2:16" x14ac:dyDescent="0.25">
      <c r="B131" s="279"/>
      <c r="C131" s="279"/>
      <c r="D131" s="279"/>
      <c r="E131" s="279"/>
      <c r="F131" s="279"/>
      <c r="G131" s="279"/>
      <c r="H131" s="279"/>
      <c r="I131" s="279"/>
      <c r="J131" s="279"/>
      <c r="K131" s="279"/>
      <c r="L131" s="279"/>
      <c r="M131" s="279"/>
      <c r="N131" s="279"/>
      <c r="O131" s="279"/>
      <c r="P131" s="279"/>
    </row>
    <row r="132" spans="2:16" x14ac:dyDescent="0.25">
      <c r="B132" s="279"/>
      <c r="C132" s="279"/>
      <c r="D132" s="279"/>
      <c r="E132" s="279"/>
      <c r="F132" s="279"/>
      <c r="G132" s="279"/>
      <c r="H132" s="279"/>
      <c r="I132" s="279"/>
      <c r="J132" s="279"/>
      <c r="K132" s="279"/>
      <c r="L132" s="279"/>
      <c r="M132" s="279"/>
      <c r="N132" s="279"/>
      <c r="O132" s="279"/>
      <c r="P132" s="279"/>
    </row>
    <row r="133" spans="2:16" x14ac:dyDescent="0.25">
      <c r="B133" s="279"/>
      <c r="C133" s="279"/>
      <c r="D133" s="279"/>
      <c r="E133" s="279"/>
      <c r="F133" s="279"/>
      <c r="G133" s="279"/>
      <c r="H133" s="279"/>
      <c r="I133" s="279"/>
      <c r="J133" s="279"/>
      <c r="K133" s="279"/>
      <c r="L133" s="279"/>
      <c r="M133" s="279"/>
      <c r="N133" s="279"/>
      <c r="O133" s="279"/>
      <c r="P133" s="279"/>
    </row>
    <row r="134" spans="2:16" x14ac:dyDescent="0.25">
      <c r="B134" s="279"/>
      <c r="C134" s="279"/>
      <c r="D134" s="279"/>
      <c r="E134" s="279"/>
      <c r="F134" s="279"/>
      <c r="G134" s="279"/>
      <c r="H134" s="279"/>
      <c r="I134" s="279"/>
      <c r="J134" s="279"/>
      <c r="K134" s="279"/>
      <c r="L134" s="279"/>
      <c r="M134" s="279"/>
      <c r="N134" s="279"/>
      <c r="O134" s="279"/>
      <c r="P134" s="279"/>
    </row>
    <row r="135" spans="2:16" x14ac:dyDescent="0.25">
      <c r="B135" s="279"/>
      <c r="C135" s="279"/>
      <c r="D135" s="279"/>
      <c r="E135" s="279"/>
      <c r="F135" s="279"/>
      <c r="G135" s="279"/>
      <c r="H135" s="279"/>
      <c r="I135" s="279"/>
      <c r="J135" s="279"/>
      <c r="K135" s="279"/>
      <c r="L135" s="279"/>
      <c r="M135" s="279"/>
      <c r="N135" s="279"/>
      <c r="O135" s="279"/>
      <c r="P135" s="279"/>
    </row>
    <row r="136" spans="2:16" x14ac:dyDescent="0.25">
      <c r="B136" s="279"/>
      <c r="C136" s="279"/>
      <c r="D136" s="279"/>
      <c r="E136" s="279"/>
      <c r="F136" s="279"/>
      <c r="G136" s="279"/>
      <c r="H136" s="279"/>
      <c r="I136" s="279"/>
      <c r="J136" s="279"/>
      <c r="K136" s="279"/>
      <c r="L136" s="279"/>
      <c r="M136" s="279"/>
      <c r="N136" s="279"/>
      <c r="O136" s="279"/>
      <c r="P136" s="279"/>
    </row>
    <row r="137" spans="2:16" x14ac:dyDescent="0.25">
      <c r="B137" s="279"/>
      <c r="C137" s="279"/>
      <c r="D137" s="279"/>
      <c r="E137" s="279"/>
      <c r="F137" s="279"/>
      <c r="G137" s="279"/>
      <c r="H137" s="279"/>
      <c r="I137" s="279"/>
      <c r="J137" s="279"/>
      <c r="K137" s="279"/>
      <c r="L137" s="279"/>
      <c r="M137" s="279"/>
      <c r="N137" s="279"/>
      <c r="O137" s="279"/>
      <c r="P137" s="279"/>
    </row>
    <row r="138" spans="2:16" x14ac:dyDescent="0.25">
      <c r="B138" s="279"/>
      <c r="C138" s="279"/>
      <c r="D138" s="279"/>
      <c r="E138" s="279"/>
      <c r="F138" s="279"/>
      <c r="G138" s="279"/>
      <c r="H138" s="279"/>
      <c r="I138" s="279"/>
      <c r="J138" s="279"/>
      <c r="K138" s="279"/>
      <c r="L138" s="279"/>
      <c r="M138" s="279"/>
      <c r="N138" s="279"/>
      <c r="O138" s="279"/>
      <c r="P138" s="279"/>
    </row>
    <row r="139" spans="2:16" x14ac:dyDescent="0.25">
      <c r="B139" s="279"/>
      <c r="C139" s="279"/>
      <c r="D139" s="279"/>
      <c r="E139" s="279"/>
      <c r="F139" s="279"/>
      <c r="G139" s="279"/>
      <c r="H139" s="279"/>
      <c r="I139" s="279"/>
      <c r="J139" s="279"/>
      <c r="K139" s="279"/>
      <c r="L139" s="279"/>
      <c r="M139" s="279"/>
      <c r="N139" s="279"/>
      <c r="O139" s="279"/>
      <c r="P139" s="279"/>
    </row>
    <row r="140" spans="2:16" x14ac:dyDescent="0.25">
      <c r="B140" s="279"/>
      <c r="C140" s="279"/>
      <c r="D140" s="279"/>
      <c r="E140" s="279"/>
      <c r="F140" s="279"/>
      <c r="G140" s="279"/>
      <c r="H140" s="279"/>
      <c r="I140" s="279"/>
      <c r="J140" s="279"/>
      <c r="K140" s="279"/>
      <c r="L140" s="279"/>
      <c r="M140" s="279"/>
      <c r="N140" s="279"/>
      <c r="O140" s="279"/>
      <c r="P140" s="279"/>
    </row>
    <row r="141" spans="2:16" x14ac:dyDescent="0.25">
      <c r="B141" s="279"/>
      <c r="C141" s="279"/>
      <c r="D141" s="279"/>
      <c r="E141" s="279"/>
      <c r="F141" s="279"/>
      <c r="G141" s="279"/>
      <c r="H141" s="279"/>
      <c r="I141" s="279"/>
      <c r="J141" s="279"/>
      <c r="K141" s="279"/>
      <c r="L141" s="279"/>
      <c r="M141" s="279"/>
      <c r="N141" s="279"/>
      <c r="O141" s="279"/>
      <c r="P141" s="279"/>
    </row>
    <row r="142" spans="2:16" x14ac:dyDescent="0.25">
      <c r="B142" s="279"/>
      <c r="C142" s="279"/>
      <c r="D142" s="279"/>
      <c r="E142" s="279"/>
      <c r="F142" s="279"/>
      <c r="G142" s="279"/>
      <c r="H142" s="279"/>
      <c r="I142" s="279"/>
      <c r="J142" s="279"/>
      <c r="K142" s="279"/>
      <c r="L142" s="279"/>
      <c r="M142" s="279"/>
      <c r="N142" s="279"/>
      <c r="O142" s="279"/>
      <c r="P142" s="279"/>
    </row>
    <row r="143" spans="2:16" x14ac:dyDescent="0.25">
      <c r="B143" s="279"/>
      <c r="C143" s="279"/>
      <c r="D143" s="279"/>
      <c r="E143" s="279"/>
      <c r="F143" s="279"/>
      <c r="G143" s="279"/>
      <c r="H143" s="279"/>
      <c r="I143" s="279"/>
      <c r="J143" s="279"/>
      <c r="K143" s="279"/>
      <c r="L143" s="279"/>
      <c r="M143" s="279"/>
      <c r="N143" s="279"/>
      <c r="O143" s="279"/>
      <c r="P143" s="279"/>
    </row>
    <row r="144" spans="2:16" x14ac:dyDescent="0.25">
      <c r="B144" s="279"/>
      <c r="C144" s="279"/>
      <c r="D144" s="279"/>
      <c r="E144" s="279"/>
      <c r="F144" s="279"/>
      <c r="G144" s="279"/>
      <c r="H144" s="279"/>
      <c r="I144" s="279"/>
      <c r="J144" s="279"/>
      <c r="K144" s="279"/>
      <c r="L144" s="279"/>
      <c r="M144" s="279"/>
      <c r="N144" s="279"/>
      <c r="O144" s="279"/>
      <c r="P144" s="279"/>
    </row>
    <row r="145" spans="2:16" x14ac:dyDescent="0.25">
      <c r="B145" s="279"/>
      <c r="C145" s="279"/>
      <c r="D145" s="279"/>
      <c r="E145" s="279"/>
      <c r="F145" s="279"/>
      <c r="G145" s="279"/>
      <c r="H145" s="279"/>
      <c r="I145" s="279"/>
      <c r="J145" s="279"/>
      <c r="K145" s="279"/>
      <c r="L145" s="279"/>
      <c r="M145" s="279"/>
      <c r="N145" s="279"/>
      <c r="O145" s="279"/>
      <c r="P145" s="279"/>
    </row>
    <row r="146" spans="2:16" x14ac:dyDescent="0.25">
      <c r="B146" s="279"/>
      <c r="C146" s="279"/>
      <c r="D146" s="279"/>
      <c r="E146" s="279"/>
      <c r="F146" s="279"/>
      <c r="G146" s="279"/>
      <c r="H146" s="279"/>
      <c r="I146" s="279"/>
      <c r="J146" s="279"/>
      <c r="K146" s="279"/>
      <c r="L146" s="279"/>
      <c r="M146" s="279"/>
      <c r="N146" s="279"/>
      <c r="O146" s="279"/>
      <c r="P146" s="279"/>
    </row>
    <row r="147" spans="2:16" x14ac:dyDescent="0.25">
      <c r="B147" s="279"/>
      <c r="C147" s="279"/>
      <c r="D147" s="279"/>
      <c r="E147" s="279"/>
      <c r="F147" s="279"/>
      <c r="G147" s="279"/>
      <c r="H147" s="279"/>
      <c r="I147" s="279"/>
      <c r="J147" s="279"/>
      <c r="K147" s="279"/>
      <c r="L147" s="279"/>
      <c r="M147" s="279"/>
      <c r="N147" s="279"/>
      <c r="O147" s="279"/>
      <c r="P147" s="279"/>
    </row>
    <row r="148" spans="2:16" x14ac:dyDescent="0.25">
      <c r="B148" s="279"/>
      <c r="C148" s="279"/>
      <c r="D148" s="279"/>
      <c r="E148" s="279"/>
      <c r="F148" s="279"/>
      <c r="G148" s="279"/>
      <c r="H148" s="279"/>
      <c r="I148" s="279"/>
      <c r="J148" s="279"/>
      <c r="K148" s="279"/>
      <c r="L148" s="279"/>
      <c r="M148" s="279"/>
      <c r="N148" s="279"/>
      <c r="O148" s="279"/>
      <c r="P148" s="279"/>
    </row>
    <row r="149" spans="2:16" x14ac:dyDescent="0.25">
      <c r="B149" s="279"/>
      <c r="C149" s="279"/>
      <c r="D149" s="279"/>
      <c r="E149" s="279"/>
      <c r="F149" s="279"/>
      <c r="G149" s="279"/>
      <c r="H149" s="279"/>
      <c r="I149" s="279"/>
      <c r="J149" s="279"/>
      <c r="K149" s="279"/>
      <c r="L149" s="279"/>
      <c r="M149" s="279"/>
      <c r="N149" s="279"/>
      <c r="O149" s="279"/>
      <c r="P149" s="279"/>
    </row>
    <row r="150" spans="2:16" x14ac:dyDescent="0.25">
      <c r="B150" s="279"/>
      <c r="C150" s="279"/>
      <c r="D150" s="279"/>
      <c r="E150" s="279"/>
      <c r="F150" s="279"/>
      <c r="G150" s="279"/>
      <c r="H150" s="279"/>
      <c r="I150" s="279"/>
      <c r="J150" s="279"/>
      <c r="K150" s="279"/>
      <c r="L150" s="279"/>
      <c r="M150" s="279"/>
      <c r="N150" s="279"/>
      <c r="O150" s="279"/>
      <c r="P150" s="279"/>
    </row>
    <row r="151" spans="2:16" x14ac:dyDescent="0.25">
      <c r="B151" s="279"/>
      <c r="C151" s="279"/>
      <c r="D151" s="279"/>
      <c r="E151" s="279"/>
      <c r="F151" s="279"/>
      <c r="G151" s="279"/>
      <c r="H151" s="279"/>
      <c r="I151" s="279"/>
      <c r="J151" s="279"/>
      <c r="K151" s="279"/>
      <c r="L151" s="279"/>
      <c r="M151" s="279"/>
      <c r="N151" s="279"/>
      <c r="O151" s="279"/>
      <c r="P151" s="279"/>
    </row>
    <row r="152" spans="2:16" x14ac:dyDescent="0.25">
      <c r="B152" s="279"/>
      <c r="C152" s="279"/>
      <c r="D152" s="279"/>
      <c r="E152" s="279"/>
      <c r="F152" s="279"/>
      <c r="G152" s="279"/>
      <c r="H152" s="279"/>
      <c r="I152" s="279"/>
      <c r="J152" s="279"/>
      <c r="K152" s="279"/>
      <c r="L152" s="279"/>
      <c r="M152" s="279"/>
      <c r="N152" s="279"/>
      <c r="O152" s="279"/>
      <c r="P152" s="279"/>
    </row>
    <row r="153" spans="2:16" x14ac:dyDescent="0.25">
      <c r="B153" s="279"/>
      <c r="C153" s="279"/>
      <c r="D153" s="279"/>
      <c r="E153" s="279"/>
      <c r="F153" s="279"/>
      <c r="G153" s="279"/>
      <c r="H153" s="279"/>
      <c r="I153" s="279"/>
      <c r="J153" s="279"/>
      <c r="K153" s="279"/>
      <c r="L153" s="279"/>
      <c r="M153" s="279"/>
      <c r="N153" s="279"/>
      <c r="O153" s="279"/>
      <c r="P153" s="279"/>
    </row>
    <row r="154" spans="2:16" x14ac:dyDescent="0.25">
      <c r="B154" s="279"/>
      <c r="C154" s="279"/>
      <c r="D154" s="279"/>
      <c r="E154" s="279"/>
      <c r="F154" s="279"/>
      <c r="G154" s="279"/>
      <c r="H154" s="279"/>
      <c r="I154" s="279"/>
      <c r="J154" s="279"/>
      <c r="K154" s="279"/>
      <c r="L154" s="279"/>
      <c r="M154" s="279"/>
      <c r="N154" s="279"/>
      <c r="O154" s="279"/>
      <c r="P154" s="279"/>
    </row>
    <row r="155" spans="2:16" x14ac:dyDescent="0.25">
      <c r="B155" s="279"/>
      <c r="C155" s="279"/>
      <c r="D155" s="279"/>
      <c r="E155" s="279"/>
      <c r="F155" s="279"/>
      <c r="G155" s="279"/>
      <c r="H155" s="279"/>
      <c r="I155" s="279"/>
      <c r="J155" s="279"/>
      <c r="K155" s="279"/>
      <c r="L155" s="279"/>
      <c r="M155" s="279"/>
      <c r="N155" s="279"/>
      <c r="O155" s="279"/>
      <c r="P155" s="279"/>
    </row>
    <row r="156" spans="2:16" x14ac:dyDescent="0.25">
      <c r="B156" s="279"/>
      <c r="C156" s="279"/>
      <c r="D156" s="279"/>
      <c r="E156" s="279"/>
      <c r="F156" s="279"/>
      <c r="G156" s="279"/>
      <c r="H156" s="279"/>
      <c r="I156" s="279"/>
      <c r="J156" s="279"/>
      <c r="K156" s="279"/>
      <c r="L156" s="279"/>
      <c r="M156" s="279"/>
      <c r="N156" s="279"/>
      <c r="O156" s="279"/>
      <c r="P156" s="279"/>
    </row>
    <row r="157" spans="2:16" x14ac:dyDescent="0.25">
      <c r="B157" s="279"/>
      <c r="C157" s="279"/>
      <c r="D157" s="279"/>
      <c r="E157" s="279"/>
      <c r="F157" s="279"/>
      <c r="G157" s="279"/>
      <c r="H157" s="279"/>
      <c r="I157" s="279"/>
      <c r="J157" s="279"/>
      <c r="K157" s="279"/>
      <c r="L157" s="279"/>
      <c r="M157" s="279"/>
      <c r="N157" s="279"/>
      <c r="O157" s="279"/>
      <c r="P157" s="279"/>
    </row>
    <row r="158" spans="2:16" x14ac:dyDescent="0.25">
      <c r="B158" s="279"/>
      <c r="C158" s="279"/>
      <c r="D158" s="279"/>
      <c r="E158" s="279"/>
      <c r="F158" s="279"/>
      <c r="G158" s="279"/>
      <c r="H158" s="279"/>
      <c r="I158" s="279"/>
      <c r="J158" s="279"/>
      <c r="K158" s="279"/>
      <c r="L158" s="279"/>
      <c r="M158" s="279"/>
      <c r="N158" s="279"/>
      <c r="O158" s="279"/>
      <c r="P158" s="279"/>
    </row>
    <row r="159" spans="2:16" x14ac:dyDescent="0.25">
      <c r="B159" s="279"/>
      <c r="C159" s="279"/>
      <c r="D159" s="279"/>
      <c r="E159" s="279"/>
      <c r="F159" s="279"/>
      <c r="G159" s="279"/>
      <c r="H159" s="279"/>
      <c r="I159" s="279"/>
      <c r="J159" s="279"/>
      <c r="K159" s="279"/>
      <c r="L159" s="279"/>
      <c r="M159" s="279"/>
      <c r="N159" s="279"/>
      <c r="O159" s="279"/>
      <c r="P159" s="279"/>
    </row>
    <row r="160" spans="2:16" x14ac:dyDescent="0.25">
      <c r="B160" s="279"/>
      <c r="C160" s="279"/>
      <c r="D160" s="279"/>
      <c r="E160" s="279"/>
      <c r="F160" s="279"/>
      <c r="G160" s="279"/>
      <c r="H160" s="279"/>
      <c r="I160" s="279"/>
      <c r="J160" s="279"/>
      <c r="K160" s="279"/>
      <c r="L160" s="279"/>
      <c r="M160" s="279"/>
      <c r="N160" s="279"/>
      <c r="O160" s="279"/>
      <c r="P160" s="279"/>
    </row>
    <row r="161" spans="2:16" x14ac:dyDescent="0.25">
      <c r="B161" s="279"/>
      <c r="C161" s="279"/>
      <c r="D161" s="279"/>
      <c r="E161" s="279"/>
      <c r="F161" s="279"/>
      <c r="G161" s="279"/>
      <c r="H161" s="279"/>
      <c r="I161" s="279"/>
      <c r="J161" s="279"/>
      <c r="K161" s="279"/>
      <c r="L161" s="279"/>
      <c r="M161" s="279"/>
      <c r="N161" s="279"/>
      <c r="O161" s="279"/>
      <c r="P161" s="279"/>
    </row>
    <row r="162" spans="2:16" x14ac:dyDescent="0.25">
      <c r="B162" s="279"/>
      <c r="C162" s="279"/>
      <c r="D162" s="279"/>
      <c r="E162" s="279"/>
      <c r="F162" s="279"/>
      <c r="G162" s="279"/>
      <c r="H162" s="279"/>
      <c r="I162" s="279"/>
      <c r="J162" s="279"/>
      <c r="K162" s="279"/>
      <c r="L162" s="279"/>
      <c r="M162" s="279"/>
      <c r="N162" s="279"/>
      <c r="O162" s="279"/>
      <c r="P162" s="279"/>
    </row>
    <row r="163" spans="2:16" x14ac:dyDescent="0.25">
      <c r="B163" s="279"/>
      <c r="C163" s="279"/>
      <c r="D163" s="279"/>
      <c r="E163" s="279"/>
      <c r="F163" s="279"/>
      <c r="G163" s="279"/>
      <c r="H163" s="279"/>
      <c r="I163" s="279"/>
      <c r="J163" s="279"/>
      <c r="K163" s="279"/>
      <c r="L163" s="279"/>
      <c r="M163" s="279"/>
      <c r="N163" s="279"/>
      <c r="O163" s="279"/>
      <c r="P163" s="279"/>
    </row>
    <row r="164" spans="2:16" x14ac:dyDescent="0.25">
      <c r="B164" s="279"/>
      <c r="C164" s="279"/>
      <c r="D164" s="279"/>
      <c r="E164" s="279"/>
      <c r="F164" s="279"/>
      <c r="G164" s="279"/>
      <c r="H164" s="279"/>
      <c r="I164" s="279"/>
      <c r="J164" s="279"/>
      <c r="K164" s="279"/>
      <c r="L164" s="279"/>
      <c r="M164" s="279"/>
      <c r="N164" s="279"/>
      <c r="O164" s="279"/>
      <c r="P164" s="279"/>
    </row>
    <row r="165" spans="2:16" x14ac:dyDescent="0.25">
      <c r="B165" s="279"/>
      <c r="C165" s="279"/>
      <c r="D165" s="279"/>
      <c r="E165" s="279"/>
      <c r="F165" s="279"/>
      <c r="G165" s="279"/>
      <c r="H165" s="279"/>
      <c r="I165" s="279"/>
      <c r="J165" s="279"/>
      <c r="K165" s="279"/>
      <c r="L165" s="279"/>
      <c r="M165" s="279"/>
      <c r="N165" s="279"/>
      <c r="O165" s="279"/>
      <c r="P165" s="279"/>
    </row>
    <row r="166" spans="2:16" x14ac:dyDescent="0.25">
      <c r="B166" s="279"/>
      <c r="C166" s="279"/>
      <c r="D166" s="279"/>
      <c r="E166" s="279"/>
      <c r="F166" s="279"/>
      <c r="G166" s="279"/>
      <c r="H166" s="279"/>
      <c r="I166" s="279"/>
      <c r="J166" s="279"/>
      <c r="K166" s="279"/>
      <c r="L166" s="279"/>
      <c r="M166" s="279"/>
      <c r="N166" s="279"/>
      <c r="O166" s="279"/>
      <c r="P166" s="279"/>
    </row>
    <row r="167" spans="2:16" x14ac:dyDescent="0.25">
      <c r="B167" s="279"/>
      <c r="C167" s="279"/>
      <c r="D167" s="279"/>
      <c r="E167" s="279"/>
      <c r="F167" s="279"/>
      <c r="G167" s="279"/>
      <c r="H167" s="279"/>
      <c r="I167" s="279"/>
      <c r="J167" s="279"/>
      <c r="K167" s="279"/>
      <c r="L167" s="279"/>
      <c r="M167" s="279"/>
      <c r="N167" s="279"/>
      <c r="O167" s="279"/>
      <c r="P167" s="279"/>
    </row>
    <row r="168" spans="2:16" x14ac:dyDescent="0.25">
      <c r="B168" s="279"/>
      <c r="C168" s="279"/>
      <c r="D168" s="279"/>
      <c r="E168" s="279"/>
      <c r="F168" s="279"/>
      <c r="G168" s="279"/>
      <c r="H168" s="279"/>
      <c r="I168" s="279"/>
      <c r="J168" s="279"/>
      <c r="K168" s="279"/>
      <c r="L168" s="279"/>
      <c r="M168" s="279"/>
      <c r="N168" s="279"/>
      <c r="O168" s="279"/>
      <c r="P168" s="279"/>
    </row>
    <row r="169" spans="2:16" x14ac:dyDescent="0.25">
      <c r="B169" s="279"/>
      <c r="C169" s="279"/>
      <c r="D169" s="279"/>
      <c r="E169" s="279"/>
      <c r="F169" s="279"/>
      <c r="G169" s="279"/>
      <c r="H169" s="279"/>
      <c r="I169" s="279"/>
      <c r="J169" s="279"/>
      <c r="K169" s="279"/>
      <c r="L169" s="279"/>
      <c r="M169" s="279"/>
      <c r="N169" s="279"/>
      <c r="O169" s="279"/>
      <c r="P169" s="279"/>
    </row>
    <row r="170" spans="2:16" x14ac:dyDescent="0.25">
      <c r="B170" s="279"/>
      <c r="C170" s="279"/>
      <c r="D170" s="279"/>
      <c r="E170" s="279"/>
      <c r="F170" s="279"/>
      <c r="G170" s="279"/>
      <c r="H170" s="279"/>
      <c r="I170" s="279"/>
      <c r="J170" s="279"/>
      <c r="K170" s="279"/>
      <c r="L170" s="279"/>
      <c r="M170" s="279"/>
      <c r="N170" s="279"/>
      <c r="O170" s="279"/>
      <c r="P170" s="279"/>
    </row>
    <row r="171" spans="2:16" x14ac:dyDescent="0.25">
      <c r="B171" s="279"/>
      <c r="C171" s="279"/>
      <c r="D171" s="279"/>
      <c r="E171" s="279"/>
      <c r="F171" s="279"/>
      <c r="G171" s="279"/>
      <c r="H171" s="279"/>
      <c r="I171" s="279"/>
      <c r="J171" s="279"/>
      <c r="K171" s="279"/>
      <c r="L171" s="279"/>
      <c r="M171" s="279"/>
      <c r="N171" s="279"/>
      <c r="O171" s="279"/>
      <c r="P171" s="279"/>
    </row>
    <row r="172" spans="2:16" x14ac:dyDescent="0.25">
      <c r="B172" s="279"/>
      <c r="C172" s="279"/>
      <c r="D172" s="279"/>
      <c r="E172" s="279"/>
      <c r="F172" s="279"/>
      <c r="G172" s="279"/>
      <c r="H172" s="279"/>
      <c r="I172" s="279"/>
      <c r="J172" s="279"/>
      <c r="K172" s="279"/>
      <c r="L172" s="279"/>
      <c r="M172" s="279"/>
      <c r="N172" s="279"/>
      <c r="O172" s="279"/>
      <c r="P172" s="279"/>
    </row>
    <row r="173" spans="2:16" x14ac:dyDescent="0.25">
      <c r="B173" s="279"/>
      <c r="C173" s="279"/>
      <c r="D173" s="279"/>
      <c r="E173" s="279"/>
      <c r="F173" s="279"/>
      <c r="G173" s="279"/>
      <c r="H173" s="279"/>
      <c r="I173" s="279"/>
      <c r="J173" s="279"/>
      <c r="K173" s="279"/>
      <c r="L173" s="279"/>
      <c r="M173" s="279"/>
      <c r="N173" s="279"/>
      <c r="O173" s="279"/>
      <c r="P173" s="279"/>
    </row>
    <row r="174" spans="2:16" x14ac:dyDescent="0.25">
      <c r="B174" s="279"/>
      <c r="C174" s="279"/>
      <c r="D174" s="279"/>
      <c r="E174" s="279"/>
      <c r="F174" s="279"/>
      <c r="G174" s="279"/>
      <c r="H174" s="279"/>
      <c r="I174" s="279"/>
      <c r="J174" s="279"/>
      <c r="K174" s="279"/>
      <c r="L174" s="279"/>
      <c r="M174" s="279"/>
      <c r="N174" s="279"/>
      <c r="O174" s="279"/>
      <c r="P174" s="279"/>
    </row>
    <row r="175" spans="2:16" x14ac:dyDescent="0.25">
      <c r="B175" s="279"/>
      <c r="C175" s="279"/>
      <c r="D175" s="279"/>
      <c r="E175" s="279"/>
      <c r="F175" s="279"/>
      <c r="G175" s="279"/>
      <c r="H175" s="279"/>
      <c r="I175" s="279"/>
      <c r="J175" s="279"/>
      <c r="K175" s="279"/>
      <c r="L175" s="279"/>
      <c r="M175" s="279"/>
      <c r="N175" s="279"/>
      <c r="O175" s="279"/>
      <c r="P175" s="279"/>
    </row>
    <row r="176" spans="2:16" x14ac:dyDescent="0.25">
      <c r="B176" s="279"/>
      <c r="C176" s="279"/>
      <c r="D176" s="279"/>
      <c r="E176" s="279"/>
      <c r="F176" s="279"/>
      <c r="G176" s="279"/>
      <c r="H176" s="279"/>
      <c r="I176" s="279"/>
      <c r="J176" s="279"/>
      <c r="K176" s="279"/>
      <c r="L176" s="279"/>
      <c r="M176" s="279"/>
      <c r="N176" s="279"/>
      <c r="O176" s="279"/>
      <c r="P176" s="279"/>
    </row>
    <row r="177" spans="2:16" x14ac:dyDescent="0.25">
      <c r="B177" s="279"/>
      <c r="C177" s="279"/>
      <c r="D177" s="279"/>
      <c r="E177" s="279"/>
      <c r="F177" s="279"/>
      <c r="G177" s="279"/>
      <c r="H177" s="279"/>
      <c r="I177" s="279"/>
      <c r="J177" s="279"/>
      <c r="K177" s="279"/>
      <c r="L177" s="279"/>
      <c r="M177" s="279"/>
      <c r="N177" s="279"/>
      <c r="O177" s="279"/>
      <c r="P177" s="279"/>
    </row>
    <row r="178" spans="2:16" x14ac:dyDescent="0.25">
      <c r="B178" s="279"/>
      <c r="C178" s="279"/>
      <c r="D178" s="279"/>
      <c r="E178" s="279"/>
      <c r="F178" s="279"/>
      <c r="G178" s="279"/>
      <c r="H178" s="279"/>
      <c r="I178" s="279"/>
      <c r="J178" s="279"/>
      <c r="K178" s="279"/>
      <c r="L178" s="279"/>
      <c r="M178" s="279"/>
      <c r="N178" s="279"/>
      <c r="O178" s="279"/>
      <c r="P178" s="279"/>
    </row>
    <row r="179" spans="2:16" x14ac:dyDescent="0.25">
      <c r="B179" s="279"/>
      <c r="C179" s="279"/>
      <c r="D179" s="279"/>
      <c r="E179" s="279"/>
      <c r="F179" s="279"/>
      <c r="G179" s="279"/>
      <c r="H179" s="279"/>
      <c r="I179" s="279"/>
      <c r="J179" s="279"/>
      <c r="K179" s="279"/>
      <c r="L179" s="279"/>
      <c r="M179" s="279"/>
      <c r="N179" s="279"/>
      <c r="O179" s="279"/>
      <c r="P179" s="279"/>
    </row>
    <row r="180" spans="2:16" x14ac:dyDescent="0.25">
      <c r="B180" s="279"/>
      <c r="C180" s="279"/>
      <c r="D180" s="279"/>
      <c r="E180" s="279"/>
      <c r="F180" s="279"/>
      <c r="G180" s="279"/>
      <c r="H180" s="279"/>
      <c r="I180" s="279"/>
      <c r="J180" s="279"/>
      <c r="K180" s="279"/>
      <c r="L180" s="279"/>
      <c r="M180" s="279"/>
      <c r="N180" s="279"/>
      <c r="O180" s="279"/>
      <c r="P180" s="279"/>
    </row>
    <row r="181" spans="2:16" x14ac:dyDescent="0.25">
      <c r="B181" s="279"/>
      <c r="C181" s="279"/>
      <c r="D181" s="279"/>
      <c r="E181" s="279"/>
      <c r="F181" s="279"/>
      <c r="G181" s="279"/>
      <c r="H181" s="279"/>
      <c r="I181" s="279"/>
      <c r="J181" s="279"/>
      <c r="K181" s="279"/>
      <c r="L181" s="279"/>
      <c r="M181" s="279"/>
      <c r="N181" s="279"/>
      <c r="O181" s="279"/>
      <c r="P181" s="279"/>
    </row>
    <row r="182" spans="2:16" x14ac:dyDescent="0.25">
      <c r="B182" s="279"/>
      <c r="C182" s="279"/>
      <c r="D182" s="279"/>
      <c r="E182" s="279"/>
      <c r="F182" s="279"/>
      <c r="G182" s="279"/>
      <c r="H182" s="279"/>
      <c r="I182" s="279"/>
      <c r="J182" s="279"/>
      <c r="K182" s="279"/>
      <c r="L182" s="279"/>
      <c r="M182" s="279"/>
      <c r="N182" s="279"/>
      <c r="O182" s="279"/>
      <c r="P182" s="279"/>
    </row>
    <row r="183" spans="2:16" x14ac:dyDescent="0.25">
      <c r="B183" s="279"/>
      <c r="C183" s="279"/>
      <c r="D183" s="279"/>
      <c r="E183" s="279"/>
      <c r="F183" s="279"/>
      <c r="G183" s="279"/>
      <c r="H183" s="279"/>
      <c r="I183" s="279"/>
      <c r="J183" s="279"/>
      <c r="K183" s="279"/>
      <c r="L183" s="279"/>
      <c r="M183" s="279"/>
      <c r="N183" s="279"/>
      <c r="O183" s="279"/>
      <c r="P183" s="279"/>
    </row>
    <row r="184" spans="2:16" x14ac:dyDescent="0.25">
      <c r="B184" s="279"/>
      <c r="C184" s="279"/>
      <c r="D184" s="279"/>
      <c r="E184" s="279"/>
      <c r="F184" s="279"/>
      <c r="G184" s="279"/>
      <c r="H184" s="279"/>
      <c r="I184" s="279"/>
      <c r="J184" s="279"/>
      <c r="K184" s="279"/>
      <c r="L184" s="279"/>
      <c r="M184" s="279"/>
      <c r="N184" s="279"/>
      <c r="O184" s="279"/>
      <c r="P184" s="279"/>
    </row>
    <row r="185" spans="2:16" x14ac:dyDescent="0.25">
      <c r="B185" s="279"/>
      <c r="C185" s="279"/>
      <c r="D185" s="279"/>
      <c r="E185" s="279"/>
      <c r="F185" s="279"/>
      <c r="G185" s="279"/>
      <c r="H185" s="279"/>
      <c r="I185" s="279"/>
      <c r="J185" s="279"/>
      <c r="K185" s="279"/>
      <c r="L185" s="279"/>
      <c r="M185" s="279"/>
      <c r="N185" s="279"/>
      <c r="O185" s="279"/>
      <c r="P185" s="279"/>
    </row>
    <row r="186" spans="2:16" x14ac:dyDescent="0.25">
      <c r="B186" s="279"/>
      <c r="C186" s="279"/>
      <c r="D186" s="279"/>
      <c r="E186" s="279"/>
      <c r="F186" s="279"/>
      <c r="G186" s="279"/>
      <c r="H186" s="279"/>
      <c r="I186" s="279"/>
      <c r="J186" s="279"/>
      <c r="K186" s="279"/>
      <c r="L186" s="279"/>
      <c r="M186" s="279"/>
      <c r="N186" s="279"/>
      <c r="O186" s="279"/>
      <c r="P186" s="279"/>
    </row>
    <row r="187" spans="2:16" x14ac:dyDescent="0.25">
      <c r="B187" s="279"/>
      <c r="C187" s="279"/>
      <c r="D187" s="279"/>
      <c r="E187" s="279"/>
      <c r="F187" s="279"/>
      <c r="G187" s="279"/>
      <c r="H187" s="279"/>
      <c r="I187" s="279"/>
      <c r="J187" s="279"/>
      <c r="K187" s="279"/>
      <c r="L187" s="279"/>
      <c r="M187" s="279"/>
      <c r="N187" s="279"/>
      <c r="O187" s="279"/>
      <c r="P187" s="279"/>
    </row>
    <row r="188" spans="2:16" x14ac:dyDescent="0.25">
      <c r="B188" s="279"/>
      <c r="C188" s="279"/>
      <c r="D188" s="279"/>
      <c r="E188" s="279"/>
      <c r="F188" s="279"/>
      <c r="G188" s="279"/>
      <c r="H188" s="279"/>
      <c r="I188" s="279"/>
      <c r="J188" s="279"/>
      <c r="K188" s="279"/>
      <c r="L188" s="279"/>
      <c r="M188" s="279"/>
      <c r="N188" s="279"/>
      <c r="O188" s="279"/>
      <c r="P188" s="279"/>
    </row>
    <row r="189" spans="2:16" x14ac:dyDescent="0.25">
      <c r="B189" s="279"/>
      <c r="C189" s="279"/>
      <c r="D189" s="279"/>
      <c r="E189" s="279"/>
      <c r="F189" s="279"/>
      <c r="G189" s="279"/>
      <c r="H189" s="279"/>
      <c r="I189" s="279"/>
      <c r="J189" s="279"/>
      <c r="K189" s="279"/>
      <c r="L189" s="279"/>
      <c r="M189" s="279"/>
      <c r="N189" s="279"/>
      <c r="O189" s="279"/>
      <c r="P189" s="279"/>
    </row>
    <row r="190" spans="2:16" x14ac:dyDescent="0.25">
      <c r="B190" s="279"/>
      <c r="C190" s="279"/>
      <c r="D190" s="279"/>
      <c r="E190" s="279"/>
      <c r="F190" s="279"/>
      <c r="G190" s="279"/>
      <c r="H190" s="279"/>
      <c r="I190" s="279"/>
      <c r="J190" s="279"/>
      <c r="K190" s="279"/>
      <c r="L190" s="279"/>
      <c r="M190" s="279"/>
      <c r="N190" s="279"/>
      <c r="O190" s="279"/>
      <c r="P190" s="279"/>
    </row>
    <row r="191" spans="2:16" x14ac:dyDescent="0.25">
      <c r="B191" s="279"/>
      <c r="C191" s="279"/>
      <c r="D191" s="279"/>
      <c r="E191" s="279"/>
      <c r="F191" s="279"/>
      <c r="G191" s="279"/>
      <c r="H191" s="279"/>
      <c r="I191" s="279"/>
      <c r="J191" s="279"/>
      <c r="K191" s="279"/>
      <c r="L191" s="279"/>
      <c r="M191" s="279"/>
      <c r="N191" s="279"/>
      <c r="O191" s="279"/>
      <c r="P191" s="279"/>
    </row>
    <row r="192" spans="2:16" x14ac:dyDescent="0.25">
      <c r="B192" s="279"/>
      <c r="C192" s="279"/>
      <c r="D192" s="279"/>
      <c r="E192" s="279"/>
      <c r="F192" s="279"/>
      <c r="G192" s="279"/>
      <c r="H192" s="279"/>
      <c r="I192" s="279"/>
      <c r="J192" s="279"/>
      <c r="K192" s="279"/>
      <c r="L192" s="279"/>
      <c r="M192" s="279"/>
      <c r="N192" s="279"/>
      <c r="O192" s="279"/>
      <c r="P192" s="279"/>
    </row>
    <row r="193" spans="2:16" x14ac:dyDescent="0.25">
      <c r="B193" s="279"/>
      <c r="C193" s="279"/>
      <c r="D193" s="279"/>
      <c r="E193" s="279"/>
      <c r="F193" s="279"/>
      <c r="G193" s="279"/>
      <c r="H193" s="279"/>
      <c r="I193" s="279"/>
      <c r="J193" s="279"/>
      <c r="K193" s="279"/>
      <c r="L193" s="279"/>
      <c r="M193" s="279"/>
      <c r="N193" s="279"/>
      <c r="O193" s="279"/>
      <c r="P193" s="279"/>
    </row>
    <row r="194" spans="2:16" x14ac:dyDescent="0.25">
      <c r="B194" s="279"/>
      <c r="C194" s="279"/>
      <c r="D194" s="279"/>
      <c r="E194" s="279"/>
      <c r="F194" s="279"/>
      <c r="G194" s="279"/>
      <c r="H194" s="279"/>
      <c r="I194" s="279"/>
      <c r="J194" s="279"/>
      <c r="K194" s="279"/>
      <c r="L194" s="279"/>
      <c r="M194" s="279"/>
      <c r="N194" s="279"/>
      <c r="O194" s="279"/>
      <c r="P194" s="279"/>
    </row>
    <row r="195" spans="2:16" x14ac:dyDescent="0.25">
      <c r="B195" s="279"/>
      <c r="C195" s="279"/>
      <c r="D195" s="279"/>
      <c r="E195" s="279"/>
      <c r="F195" s="279"/>
      <c r="G195" s="279"/>
      <c r="H195" s="279"/>
      <c r="I195" s="279"/>
      <c r="J195" s="279"/>
      <c r="K195" s="279"/>
      <c r="L195" s="279"/>
      <c r="M195" s="279"/>
      <c r="N195" s="279"/>
      <c r="O195" s="279"/>
      <c r="P195" s="279"/>
    </row>
    <row r="196" spans="2:16" x14ac:dyDescent="0.25">
      <c r="B196" s="279"/>
      <c r="C196" s="279"/>
      <c r="D196" s="279"/>
      <c r="E196" s="279"/>
      <c r="F196" s="279"/>
      <c r="G196" s="279"/>
      <c r="H196" s="279"/>
      <c r="I196" s="279"/>
      <c r="J196" s="279"/>
      <c r="K196" s="279"/>
      <c r="L196" s="279"/>
      <c r="M196" s="279"/>
      <c r="N196" s="279"/>
      <c r="O196" s="279"/>
      <c r="P196" s="279"/>
    </row>
    <row r="197" spans="2:16" x14ac:dyDescent="0.25">
      <c r="B197" s="279"/>
      <c r="C197" s="279"/>
      <c r="D197" s="279"/>
      <c r="E197" s="279"/>
      <c r="F197" s="279"/>
      <c r="G197" s="279"/>
      <c r="H197" s="279"/>
      <c r="I197" s="279"/>
      <c r="J197" s="279"/>
      <c r="K197" s="279"/>
      <c r="L197" s="279"/>
      <c r="M197" s="279"/>
      <c r="N197" s="279"/>
      <c r="O197" s="279"/>
      <c r="P197" s="279"/>
    </row>
    <row r="198" spans="2:16" x14ac:dyDescent="0.25">
      <c r="B198" s="279"/>
      <c r="C198" s="279"/>
      <c r="D198" s="279"/>
      <c r="E198" s="279"/>
      <c r="F198" s="279"/>
      <c r="G198" s="279"/>
      <c r="H198" s="279"/>
      <c r="I198" s="279"/>
      <c r="J198" s="279"/>
      <c r="K198" s="279"/>
      <c r="L198" s="279"/>
      <c r="M198" s="279"/>
      <c r="N198" s="279"/>
      <c r="O198" s="279"/>
      <c r="P198" s="279"/>
    </row>
    <row r="199" spans="2:16" x14ac:dyDescent="0.25">
      <c r="B199" s="279"/>
      <c r="C199" s="279"/>
      <c r="D199" s="279"/>
      <c r="E199" s="279"/>
      <c r="F199" s="279"/>
      <c r="G199" s="279"/>
      <c r="H199" s="279"/>
      <c r="I199" s="279"/>
      <c r="J199" s="279"/>
      <c r="K199" s="279"/>
      <c r="L199" s="279"/>
      <c r="M199" s="279"/>
      <c r="N199" s="279"/>
      <c r="O199" s="279"/>
      <c r="P199" s="279"/>
    </row>
    <row r="200" spans="2:16" x14ac:dyDescent="0.25">
      <c r="B200" s="279"/>
      <c r="C200" s="279"/>
      <c r="D200" s="279"/>
      <c r="E200" s="279"/>
      <c r="F200" s="279"/>
      <c r="G200" s="279"/>
      <c r="H200" s="279"/>
      <c r="I200" s="279"/>
      <c r="J200" s="279"/>
      <c r="K200" s="279"/>
      <c r="L200" s="279"/>
      <c r="M200" s="279"/>
      <c r="N200" s="279"/>
      <c r="O200" s="279"/>
      <c r="P200" s="279"/>
    </row>
    <row r="201" spans="2:16" x14ac:dyDescent="0.25">
      <c r="B201" s="279"/>
      <c r="C201" s="279"/>
      <c r="D201" s="279"/>
      <c r="E201" s="279"/>
      <c r="F201" s="279"/>
      <c r="G201" s="279"/>
      <c r="H201" s="279"/>
      <c r="I201" s="279"/>
      <c r="J201" s="279"/>
      <c r="K201" s="279"/>
      <c r="L201" s="279"/>
      <c r="M201" s="279"/>
      <c r="N201" s="279"/>
      <c r="O201" s="279"/>
      <c r="P201" s="279"/>
    </row>
    <row r="202" spans="2:16" x14ac:dyDescent="0.25">
      <c r="B202" s="279"/>
      <c r="C202" s="279"/>
      <c r="D202" s="279"/>
      <c r="E202" s="279"/>
      <c r="F202" s="279"/>
      <c r="G202" s="279"/>
      <c r="H202" s="279"/>
      <c r="I202" s="279"/>
      <c r="J202" s="279"/>
      <c r="K202" s="279"/>
      <c r="L202" s="279"/>
      <c r="M202" s="279"/>
      <c r="N202" s="279"/>
      <c r="O202" s="279"/>
      <c r="P202" s="279"/>
    </row>
    <row r="203" spans="2:16" x14ac:dyDescent="0.25">
      <c r="B203" s="279"/>
      <c r="C203" s="279"/>
      <c r="D203" s="279"/>
      <c r="E203" s="279"/>
      <c r="F203" s="279"/>
      <c r="G203" s="279"/>
      <c r="H203" s="279"/>
      <c r="I203" s="279"/>
      <c r="J203" s="279"/>
      <c r="K203" s="279"/>
      <c r="L203" s="279"/>
      <c r="M203" s="279"/>
      <c r="N203" s="279"/>
      <c r="O203" s="279"/>
      <c r="P203" s="279"/>
    </row>
    <row r="204" spans="2:16" x14ac:dyDescent="0.25">
      <c r="B204" s="279"/>
      <c r="C204" s="279"/>
      <c r="D204" s="279"/>
      <c r="E204" s="279"/>
      <c r="F204" s="279"/>
      <c r="G204" s="279"/>
      <c r="H204" s="279"/>
      <c r="I204" s="279"/>
      <c r="J204" s="279"/>
      <c r="K204" s="279"/>
      <c r="L204" s="279"/>
      <c r="M204" s="279"/>
      <c r="N204" s="279"/>
      <c r="O204" s="279"/>
      <c r="P204" s="279"/>
    </row>
    <row r="205" spans="2:16" x14ac:dyDescent="0.25">
      <c r="B205" s="279"/>
      <c r="C205" s="279"/>
      <c r="D205" s="279"/>
      <c r="E205" s="279"/>
      <c r="F205" s="279"/>
      <c r="G205" s="279"/>
      <c r="H205" s="279"/>
      <c r="I205" s="279"/>
      <c r="J205" s="279"/>
      <c r="K205" s="279"/>
      <c r="L205" s="279"/>
      <c r="M205" s="279"/>
      <c r="N205" s="279"/>
      <c r="O205" s="279"/>
      <c r="P205" s="279"/>
    </row>
    <row r="206" spans="2:16" x14ac:dyDescent="0.25">
      <c r="B206" s="279"/>
      <c r="C206" s="279"/>
      <c r="D206" s="279"/>
      <c r="E206" s="279"/>
      <c r="F206" s="279"/>
      <c r="G206" s="279"/>
      <c r="H206" s="279"/>
      <c r="I206" s="279"/>
      <c r="J206" s="279"/>
      <c r="K206" s="279"/>
      <c r="L206" s="279"/>
      <c r="M206" s="279"/>
      <c r="N206" s="279"/>
      <c r="O206" s="279"/>
      <c r="P206" s="279"/>
    </row>
    <row r="207" spans="2:16" x14ac:dyDescent="0.25">
      <c r="B207" s="279"/>
      <c r="C207" s="279"/>
      <c r="D207" s="279"/>
      <c r="E207" s="279"/>
      <c r="F207" s="279"/>
      <c r="G207" s="279"/>
      <c r="H207" s="279"/>
      <c r="I207" s="279"/>
      <c r="J207" s="279"/>
      <c r="K207" s="279"/>
      <c r="L207" s="279"/>
      <c r="M207" s="279"/>
      <c r="N207" s="279"/>
      <c r="O207" s="279"/>
      <c r="P207" s="279"/>
    </row>
    <row r="208" spans="2:16" x14ac:dyDescent="0.25">
      <c r="B208" s="279"/>
      <c r="C208" s="279"/>
      <c r="D208" s="279"/>
      <c r="E208" s="279"/>
      <c r="F208" s="279"/>
      <c r="G208" s="279"/>
      <c r="H208" s="279"/>
      <c r="I208" s="279"/>
      <c r="J208" s="279"/>
      <c r="K208" s="279"/>
      <c r="L208" s="279"/>
      <c r="M208" s="279"/>
      <c r="N208" s="279"/>
      <c r="O208" s="279"/>
      <c r="P208" s="279"/>
    </row>
    <row r="209" spans="2:16" x14ac:dyDescent="0.25">
      <c r="B209" s="279"/>
      <c r="C209" s="279"/>
      <c r="D209" s="279"/>
      <c r="E209" s="279"/>
      <c r="F209" s="279"/>
      <c r="G209" s="279"/>
      <c r="H209" s="279"/>
      <c r="I209" s="279"/>
      <c r="J209" s="279"/>
      <c r="K209" s="279"/>
      <c r="L209" s="279"/>
      <c r="M209" s="279"/>
      <c r="N209" s="279"/>
      <c r="O209" s="279"/>
      <c r="P209" s="279"/>
    </row>
    <row r="210" spans="2:16" x14ac:dyDescent="0.25">
      <c r="B210" s="279"/>
      <c r="C210" s="279"/>
      <c r="D210" s="279"/>
      <c r="E210" s="279"/>
      <c r="F210" s="279"/>
      <c r="G210" s="279"/>
      <c r="H210" s="279"/>
      <c r="I210" s="279"/>
      <c r="J210" s="279"/>
      <c r="K210" s="279"/>
      <c r="L210" s="279"/>
      <c r="M210" s="279"/>
      <c r="N210" s="279"/>
      <c r="O210" s="279"/>
      <c r="P210" s="279"/>
    </row>
    <row r="211" spans="2:16" x14ac:dyDescent="0.25">
      <c r="B211" s="279"/>
      <c r="C211" s="279"/>
      <c r="D211" s="279"/>
      <c r="E211" s="279"/>
      <c r="F211" s="279"/>
      <c r="G211" s="279"/>
      <c r="H211" s="279"/>
      <c r="I211" s="279"/>
      <c r="J211" s="279"/>
      <c r="K211" s="279"/>
      <c r="L211" s="279"/>
      <c r="M211" s="279"/>
      <c r="N211" s="279"/>
      <c r="O211" s="279"/>
      <c r="P211" s="279"/>
    </row>
    <row r="212" spans="2:16" x14ac:dyDescent="0.25">
      <c r="B212" s="279"/>
      <c r="C212" s="279"/>
      <c r="D212" s="279"/>
      <c r="E212" s="279"/>
      <c r="F212" s="279"/>
      <c r="G212" s="279"/>
      <c r="H212" s="279"/>
      <c r="I212" s="279"/>
      <c r="J212" s="279"/>
      <c r="K212" s="279"/>
      <c r="L212" s="279"/>
      <c r="M212" s="279"/>
      <c r="N212" s="279"/>
      <c r="O212" s="279"/>
      <c r="P212" s="279"/>
    </row>
    <row r="213" spans="2:16" x14ac:dyDescent="0.25">
      <c r="B213" s="279"/>
      <c r="C213" s="279"/>
      <c r="D213" s="279"/>
      <c r="E213" s="279"/>
      <c r="F213" s="279"/>
      <c r="G213" s="279"/>
      <c r="H213" s="279"/>
      <c r="I213" s="279"/>
      <c r="J213" s="279"/>
      <c r="K213" s="279"/>
      <c r="L213" s="279"/>
      <c r="M213" s="279"/>
      <c r="N213" s="279"/>
      <c r="O213" s="279"/>
      <c r="P213" s="279"/>
    </row>
    <row r="214" spans="2:16" x14ac:dyDescent="0.25">
      <c r="B214" s="279"/>
      <c r="C214" s="279"/>
      <c r="D214" s="279"/>
      <c r="E214" s="279"/>
      <c r="F214" s="279"/>
      <c r="G214" s="279"/>
      <c r="H214" s="279"/>
      <c r="I214" s="279"/>
      <c r="J214" s="279"/>
      <c r="K214" s="279"/>
      <c r="L214" s="279"/>
      <c r="M214" s="279"/>
      <c r="N214" s="279"/>
      <c r="O214" s="279"/>
      <c r="P214" s="279"/>
    </row>
    <row r="215" spans="2:16" x14ac:dyDescent="0.25">
      <c r="B215" s="279"/>
      <c r="C215" s="279"/>
      <c r="D215" s="279"/>
      <c r="E215" s="279"/>
      <c r="F215" s="279"/>
      <c r="G215" s="279"/>
      <c r="H215" s="279"/>
      <c r="I215" s="279"/>
      <c r="J215" s="279"/>
      <c r="K215" s="279"/>
      <c r="L215" s="279"/>
      <c r="M215" s="279"/>
      <c r="N215" s="279"/>
      <c r="O215" s="279"/>
      <c r="P215" s="279"/>
    </row>
    <row r="216" spans="2:16" x14ac:dyDescent="0.25">
      <c r="B216" s="279"/>
      <c r="C216" s="279"/>
      <c r="D216" s="279"/>
      <c r="E216" s="279"/>
      <c r="F216" s="279"/>
      <c r="G216" s="279"/>
      <c r="H216" s="279"/>
      <c r="I216" s="279"/>
      <c r="J216" s="279"/>
      <c r="K216" s="279"/>
      <c r="L216" s="279"/>
      <c r="M216" s="279"/>
      <c r="N216" s="279"/>
      <c r="O216" s="279"/>
      <c r="P216" s="279"/>
    </row>
    <row r="217" spans="2:16" x14ac:dyDescent="0.25">
      <c r="B217" s="279"/>
      <c r="C217" s="279"/>
      <c r="D217" s="279"/>
      <c r="E217" s="279"/>
      <c r="F217" s="279"/>
      <c r="G217" s="279"/>
      <c r="H217" s="279"/>
      <c r="I217" s="279"/>
      <c r="J217" s="279"/>
      <c r="K217" s="279"/>
      <c r="L217" s="279"/>
      <c r="M217" s="279"/>
      <c r="N217" s="279"/>
      <c r="O217" s="279"/>
      <c r="P217" s="279"/>
    </row>
    <row r="218" spans="2:16" x14ac:dyDescent="0.25">
      <c r="B218" s="279"/>
      <c r="C218" s="279"/>
      <c r="D218" s="279"/>
      <c r="E218" s="279"/>
      <c r="F218" s="279"/>
      <c r="G218" s="279"/>
      <c r="H218" s="279"/>
      <c r="I218" s="279"/>
      <c r="J218" s="279"/>
      <c r="K218" s="279"/>
      <c r="L218" s="279"/>
      <c r="M218" s="279"/>
      <c r="N218" s="279"/>
      <c r="O218" s="279"/>
      <c r="P218" s="279"/>
    </row>
    <row r="219" spans="2:16" x14ac:dyDescent="0.25">
      <c r="B219" s="279"/>
      <c r="C219" s="279"/>
      <c r="D219" s="279"/>
      <c r="E219" s="279"/>
      <c r="F219" s="279"/>
      <c r="G219" s="279"/>
      <c r="H219" s="279"/>
      <c r="I219" s="279"/>
      <c r="J219" s="279"/>
      <c r="K219" s="279"/>
      <c r="L219" s="279"/>
      <c r="M219" s="279"/>
      <c r="N219" s="279"/>
      <c r="O219" s="279"/>
      <c r="P219" s="279"/>
    </row>
    <row r="220" spans="2:16" x14ac:dyDescent="0.25">
      <c r="B220" s="279"/>
      <c r="C220" s="279"/>
      <c r="D220" s="279"/>
      <c r="E220" s="279"/>
      <c r="F220" s="279"/>
      <c r="G220" s="279"/>
      <c r="H220" s="279"/>
      <c r="I220" s="279"/>
      <c r="J220" s="279"/>
      <c r="K220" s="279"/>
      <c r="L220" s="279"/>
      <c r="M220" s="279"/>
      <c r="N220" s="279"/>
      <c r="O220" s="279"/>
      <c r="P220" s="279"/>
    </row>
    <row r="221" spans="2:16" x14ac:dyDescent="0.25">
      <c r="L221" s="279"/>
      <c r="M221" s="279"/>
      <c r="N221" s="279"/>
      <c r="O221" s="279"/>
      <c r="P221" s="279"/>
    </row>
    <row r="222" spans="2:16" x14ac:dyDescent="0.25">
      <c r="L222" s="279"/>
      <c r="M222" s="279"/>
      <c r="N222" s="279"/>
      <c r="O222" s="279"/>
      <c r="P222" s="279"/>
    </row>
  </sheetData>
  <pageMargins left="0.70866141732283472" right="0.70866141732283472" top="0.74803149606299213" bottom="0.74803149606299213" header="0.31496062992125984" footer="0.31496062992125984"/>
  <pageSetup paperSize="9" scale="8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6</vt:i4>
      </vt:variant>
      <vt:variant>
        <vt:lpstr>Именованные диапазоны</vt:lpstr>
      </vt:variant>
      <vt:variant>
        <vt:i4>6</vt:i4>
      </vt:variant>
    </vt:vector>
  </HeadingPairs>
  <TitlesOfParts>
    <vt:vector size="12" baseType="lpstr">
      <vt:lpstr>Свод затрат</vt:lpstr>
      <vt:lpstr>Автодорога</vt:lpstr>
      <vt:lpstr>Ливневая Канализация</vt:lpstr>
      <vt:lpstr>ТСОДД и светофоры</vt:lpstr>
      <vt:lpstr>НарОсвещение</vt:lpstr>
      <vt:lpstr>Расчет </vt:lpstr>
      <vt:lpstr>НарОсвещение!_Hlk164073297</vt:lpstr>
      <vt:lpstr>НарОсвещение!_Hlk164073328</vt:lpstr>
      <vt:lpstr>Автодорога!Область_печати</vt:lpstr>
      <vt:lpstr>'Ливневая Канализация'!Область_печати</vt:lpstr>
      <vt:lpstr>НарОсвещение!Область_печати</vt:lpstr>
      <vt:lpstr>'ТСОДД и светофоры'!Область_печати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2025-04-11T08:38:22Z</dcterms:modified>
</cp:coreProperties>
</file>